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sederberg/Documents/HASTI 2022/"/>
    </mc:Choice>
  </mc:AlternateContent>
  <xr:revisionPtr revIDLastSave="0" documentId="8_{D5D58115-534C-D54F-BFCE-5F30E8C8240F}" xr6:coauthVersionLast="36" xr6:coauthVersionMax="36" xr10:uidLastSave="{00000000-0000-0000-0000-000000000000}"/>
  <bookViews>
    <workbookView xWindow="0" yWindow="460" windowWidth="25600" windowHeight="15540" xr2:uid="{00000000-000D-0000-FFFF-FFFF00000000}"/>
  </bookViews>
  <sheets>
    <sheet name="Distance and Time Data" sheetId="3" r:id="rId1"/>
  </sheets>
  <calcPr calcId="181029"/>
</workbook>
</file>

<file path=xl/calcChain.xml><?xml version="1.0" encoding="utf-8"?>
<calcChain xmlns="http://schemas.openxmlformats.org/spreadsheetml/2006/main">
  <c r="B23" i="3" l="1"/>
  <c r="B24" i="3"/>
  <c r="B25" i="3"/>
  <c r="B26" i="3"/>
  <c r="P26" i="3" s="1"/>
  <c r="Q23" i="3"/>
  <c r="Q24" i="3"/>
  <c r="Q25" i="3"/>
  <c r="Q26" i="3"/>
  <c r="Q22" i="3"/>
  <c r="P23" i="3"/>
  <c r="P24" i="3"/>
  <c r="P25" i="3"/>
  <c r="P22" i="3"/>
  <c r="O23" i="3"/>
  <c r="O24" i="3"/>
  <c r="O25" i="3"/>
  <c r="O22" i="3"/>
  <c r="O26" i="3" l="1"/>
  <c r="F22" i="3"/>
  <c r="G22" i="3"/>
  <c r="D22" i="3"/>
  <c r="C23" i="3"/>
  <c r="C22" i="3"/>
  <c r="M5" i="3" l="1"/>
  <c r="M6" i="3"/>
  <c r="M7" i="3"/>
  <c r="M8" i="3"/>
  <c r="J16" i="3"/>
  <c r="J17" i="3"/>
  <c r="J5" i="3"/>
  <c r="J6" i="3"/>
  <c r="J7" i="3"/>
  <c r="J8" i="3"/>
  <c r="H16" i="3"/>
  <c r="I16" i="3" s="1"/>
  <c r="K18" i="3"/>
  <c r="L18" i="3" s="1"/>
  <c r="M18" i="3"/>
  <c r="H18" i="3"/>
  <c r="I18" i="3" s="1"/>
  <c r="J18" i="3"/>
  <c r="K16" i="3"/>
  <c r="L16" i="3" s="1"/>
  <c r="M16" i="3"/>
  <c r="K13" i="3"/>
  <c r="L13" i="3" s="1"/>
  <c r="M13" i="3"/>
  <c r="H13" i="3"/>
  <c r="I13" i="3" s="1"/>
  <c r="J13" i="3"/>
  <c r="K12" i="3"/>
  <c r="L12" i="3" s="1"/>
  <c r="M12" i="3"/>
  <c r="H12" i="3"/>
  <c r="I12" i="3" s="1"/>
  <c r="J12" i="3"/>
  <c r="K5" i="3"/>
  <c r="L5" i="3" s="1"/>
  <c r="K6" i="3"/>
  <c r="L6" i="3" s="1"/>
  <c r="K7" i="3"/>
  <c r="L7" i="3" s="1"/>
  <c r="H5" i="3"/>
  <c r="H6" i="3"/>
  <c r="H7" i="3"/>
  <c r="I7" i="3" l="1"/>
  <c r="I6" i="3"/>
  <c r="I5" i="3"/>
  <c r="G26" i="3"/>
  <c r="F26" i="3"/>
  <c r="E26" i="3"/>
  <c r="D26" i="3"/>
  <c r="C26" i="3"/>
  <c r="G25" i="3"/>
  <c r="F25" i="3"/>
  <c r="E25" i="3"/>
  <c r="D25" i="3"/>
  <c r="C25" i="3"/>
  <c r="G24" i="3"/>
  <c r="F24" i="3"/>
  <c r="E24" i="3"/>
  <c r="D24" i="3"/>
  <c r="C24" i="3"/>
  <c r="G23" i="3"/>
  <c r="F23" i="3"/>
  <c r="E23" i="3"/>
  <c r="D23" i="3"/>
  <c r="E22" i="3"/>
  <c r="B22" i="3"/>
  <c r="M20" i="3"/>
  <c r="K20" i="3"/>
  <c r="L20" i="3" s="1"/>
  <c r="J20" i="3"/>
  <c r="H20" i="3"/>
  <c r="I20" i="3" s="1"/>
  <c r="M19" i="3"/>
  <c r="K19" i="3"/>
  <c r="L19" i="3" s="1"/>
  <c r="J19" i="3"/>
  <c r="H19" i="3"/>
  <c r="I19" i="3" s="1"/>
  <c r="M17" i="3"/>
  <c r="K17" i="3"/>
  <c r="L17" i="3" s="1"/>
  <c r="H17" i="3"/>
  <c r="I17" i="3" s="1"/>
  <c r="M15" i="3"/>
  <c r="K15" i="3"/>
  <c r="J15" i="3"/>
  <c r="H15" i="3"/>
  <c r="I15" i="3" s="1"/>
  <c r="M14" i="3"/>
  <c r="K14" i="3"/>
  <c r="L14" i="3" s="1"/>
  <c r="J14" i="3"/>
  <c r="H14" i="3"/>
  <c r="M11" i="3"/>
  <c r="K11" i="3"/>
  <c r="L11" i="3" s="1"/>
  <c r="J11" i="3"/>
  <c r="H11" i="3"/>
  <c r="I11" i="3" s="1"/>
  <c r="M10" i="3"/>
  <c r="K10" i="3"/>
  <c r="L10" i="3" s="1"/>
  <c r="J10" i="3"/>
  <c r="H10" i="3"/>
  <c r="M9" i="3"/>
  <c r="K9" i="3"/>
  <c r="L9" i="3" s="1"/>
  <c r="J9" i="3"/>
  <c r="H9" i="3"/>
  <c r="I9" i="3" s="1"/>
  <c r="K8" i="3"/>
  <c r="H8" i="3"/>
  <c r="I8" i="3" s="1"/>
  <c r="M25" i="3" l="1"/>
  <c r="K23" i="3"/>
  <c r="M22" i="3"/>
  <c r="J22" i="3"/>
  <c r="I10" i="3"/>
  <c r="H25" i="3"/>
  <c r="H22" i="3"/>
  <c r="J25" i="3"/>
  <c r="K24" i="3"/>
  <c r="K22" i="3"/>
  <c r="J23" i="3"/>
  <c r="L26" i="3"/>
  <c r="J26" i="3"/>
  <c r="M23" i="3"/>
  <c r="L24" i="3"/>
  <c r="I14" i="3"/>
  <c r="M26" i="3"/>
  <c r="I26" i="3"/>
  <c r="L8" i="3"/>
  <c r="H23" i="3"/>
  <c r="K25" i="3"/>
  <c r="H26" i="3"/>
  <c r="J24" i="3"/>
  <c r="H24" i="3"/>
  <c r="M24" i="3"/>
  <c r="K26" i="3"/>
  <c r="L15" i="3"/>
  <c r="I23" i="3" l="1"/>
  <c r="I22" i="3"/>
  <c r="I25" i="3"/>
  <c r="L22" i="3"/>
  <c r="L25" i="3"/>
  <c r="L23" i="3"/>
  <c r="I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tc={2492EF7A-0C3A-4E6F-B475-A4DCC6AAE09C}</author>
    <author>tc={1F7233A0-64A1-4187-A51B-C049244DF1F2}</author>
    <author>tc={B9CBE602-9729-47F4-9069-29C32CC13CAF}</author>
  </authors>
  <commentList>
    <comment ref="H4" authorId="0" shapeId="0" xr:uid="{8947195D-8156-6048-973D-B970B6F5D91D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avg velocity = d / (
</t>
        </r>
        <r>
          <rPr>
            <sz val="11"/>
            <color rgb="FF000000"/>
            <rFont val="Calibri"/>
            <family val="2"/>
          </rPr>
          <t xml:space="preserve"> t)</t>
        </r>
      </text>
    </comment>
    <comment ref="I4" authorId="1" shapeId="0" xr:uid="{BCEE0D6A-2662-C745-9A40-0E9E420AE1D7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v_avg = (vi + vf ) /2 
</t>
        </r>
        <r>
          <rPr>
            <sz val="11"/>
            <color rgb="FF000000"/>
            <rFont val="Calibri"/>
            <family val="2"/>
          </rPr>
          <t xml:space="preserve">-&gt; vi = 2 * vi , vf = 0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from kinematic equation</t>
        </r>
      </text>
    </comment>
    <comment ref="J4" authorId="2" shapeId="0" xr:uid="{E99366C3-387F-B34C-83C0-6098273F855D}">
      <text>
        <r>
          <rPr>
            <sz val="11"/>
            <color rgb="FF000000"/>
            <rFont val="Calibri"/>
            <family val="2"/>
          </rPr>
          <t xml:space="preserve">[Threaded comment]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Comment:
</t>
        </r>
        <r>
          <rPr>
            <sz val="11"/>
            <color rgb="FF000000"/>
            <rFont val="Calibri"/>
            <family val="2"/>
          </rPr>
          <t xml:space="preserve">    a = KE / (mass * distance in contact with rubber band)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rubber band distance = .04 m</t>
        </r>
      </text>
    </comment>
  </commentList>
</comments>
</file>

<file path=xl/sharedStrings.xml><?xml version="1.0" encoding="utf-8"?>
<sst xmlns="http://schemas.openxmlformats.org/spreadsheetml/2006/main" count="22" uniqueCount="22">
  <si>
    <t>Set 1</t>
  </si>
  <si>
    <t>Calculations</t>
  </si>
  <si>
    <t>trail</t>
  </si>
  <si>
    <t>ball distance (m)</t>
  </si>
  <si>
    <t>ball time (sec)</t>
  </si>
  <si>
    <t>cart distance (m)</t>
  </si>
  <si>
    <t>cart time (sec)</t>
  </si>
  <si>
    <t xml:space="preserve">ball acceleration </t>
  </si>
  <si>
    <t>cart average velocity</t>
  </si>
  <si>
    <t>cart initial Velocity</t>
  </si>
  <si>
    <t>cart acceleration</t>
  </si>
  <si>
    <t>Ball mass</t>
  </si>
  <si>
    <t>Cart mass</t>
  </si>
  <si>
    <t>ball average velocity m/s</t>
  </si>
  <si>
    <t>ball initial velocity m/s</t>
  </si>
  <si>
    <t>Avgerages - 0.0807g</t>
  </si>
  <si>
    <t>Averages - 0.0671g</t>
  </si>
  <si>
    <t>Averages - 0.0555g</t>
  </si>
  <si>
    <t>Averages - 0.0447g</t>
  </si>
  <si>
    <t>Averages - 0.0362g</t>
  </si>
  <si>
    <t>p ball</t>
  </si>
  <si>
    <t>p 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</si>
</sst>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7" formatCode="0.0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2FF7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167" fontId="0" fillId="7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167" fontId="0" fillId="8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167" fontId="0" fillId="9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CFFDB"/>
      <color rgb="FFC2FF78"/>
      <color rgb="FFFF88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Averages of Ball Distances vs Mass of Ball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Data'!$C$22:$C$26</c:f>
              <c:numCache>
                <c:formatCode>0.0000</c:formatCode>
                <c:ptCount val="5"/>
                <c:pt idx="0">
                  <c:v>1.25</c:v>
                </c:pt>
                <c:pt idx="1">
                  <c:v>1.7899999999999998</c:v>
                </c:pt>
                <c:pt idx="2">
                  <c:v>2.8624999999999998</c:v>
                </c:pt>
                <c:pt idx="3">
                  <c:v>5.0666666666666664</c:v>
                </c:pt>
                <c:pt idx="4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0B-4541-A5B0-93DB4EEA2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452911"/>
        <c:axId val="2069535055"/>
      </c:scatterChart>
      <c:valAx>
        <c:axId val="206945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35055"/>
        <c:crosses val="autoZero"/>
        <c:crossBetween val="midCat"/>
      </c:valAx>
      <c:valAx>
        <c:axId val="206953505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Traveled by Ball / 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52911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Cart</a:t>
            </a:r>
            <a:r>
              <a:rPr lang="en-US" baseline="0"/>
              <a:t> Acceleration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Data'!$M$5</c:f>
              <c:numCache>
                <c:formatCode>0.0000</c:formatCode>
                <c:ptCount val="1"/>
                <c:pt idx="0">
                  <c:v>0.18254670913920099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AF-F04B-950C-8A501B3374F3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Data'!$M$5:$M$20</c:f>
              <c:numCache>
                <c:formatCode>0.0000</c:formatCode>
                <c:ptCount val="16"/>
                <c:pt idx="0">
                  <c:v>0.18254670913920099</c:v>
                </c:pt>
                <c:pt idx="1">
                  <c:v>0.11381401220557164</c:v>
                </c:pt>
                <c:pt idx="2">
                  <c:v>0.23879096364721775</c:v>
                </c:pt>
                <c:pt idx="3">
                  <c:v>0.17632378472222224</c:v>
                </c:pt>
                <c:pt idx="4">
                  <c:v>0.13734567901234568</c:v>
                </c:pt>
                <c:pt idx="5">
                  <c:v>0.15938644110592096</c:v>
                </c:pt>
                <c:pt idx="6">
                  <c:v>0.13874436351023237</c:v>
                </c:pt>
                <c:pt idx="7">
                  <c:v>0.20438165584997667</c:v>
                </c:pt>
                <c:pt idx="8">
                  <c:v>0.15432098765432098</c:v>
                </c:pt>
                <c:pt idx="9">
                  <c:v>0.17922436404785422</c:v>
                </c:pt>
                <c:pt idx="10">
                  <c:v>0.208793340785839</c:v>
                </c:pt>
                <c:pt idx="11">
                  <c:v>0.18194005553959589</c:v>
                </c:pt>
                <c:pt idx="12">
                  <c:v>0.20077334919690665</c:v>
                </c:pt>
                <c:pt idx="13">
                  <c:v>0.20820939916716247</c:v>
                </c:pt>
                <c:pt idx="14">
                  <c:v>0.17610439468516934</c:v>
                </c:pt>
                <c:pt idx="15">
                  <c:v>0.1953542321662953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AF-F04B-950C-8A501B33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41568"/>
        <c:axId val="73337184"/>
      </c:scatterChart>
      <c:valAx>
        <c:axId val="7094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kgAxis 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37184"/>
        <c:crosses val="autoZero"/>
        <c:crossBetween val="midCat"/>
      </c:valAx>
      <c:valAx>
        <c:axId val="7333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Cart</a:t>
                </a:r>
                <a:r>
                  <a:rPr lang="en-US" baseline="0"/>
                  <a:t> accelerationsa (m/s/s)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41568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Cart Average Acceleration vs Mass of Ball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Data'!$M$22</c:f>
              <c:numCache>
                <c:formatCode>0.0000</c:formatCode>
                <c:ptCount val="1"/>
                <c:pt idx="0">
                  <c:v>0.17838389499733012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31-514E-B2F3-0BDC618BAB68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Data'!$M$22:$M$26</c:f>
              <c:numCache>
                <c:formatCode>0.0000</c:formatCode>
                <c:ptCount val="5"/>
                <c:pt idx="0">
                  <c:v>0.17838389499733012</c:v>
                </c:pt>
                <c:pt idx="1">
                  <c:v>0.15768530161349628</c:v>
                </c:pt>
                <c:pt idx="2">
                  <c:v>0.16916784276559607</c:v>
                </c:pt>
                <c:pt idx="3">
                  <c:v>0.19716891517411383</c:v>
                </c:pt>
                <c:pt idx="4">
                  <c:v>0.19322267533954238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31-514E-B2F3-0BDC618B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41616"/>
        <c:axId val="70038848"/>
      </c:scatterChart>
      <c:valAx>
        <c:axId val="7174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38848"/>
        <c:crosses val="autoZero"/>
        <c:crossBetween val="midCat"/>
      </c:valAx>
      <c:valAx>
        <c:axId val="70038848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Cart acceleration (m/s/s)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41616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Ball Average Initial Velocity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Data'!$I$22</c:f>
              <c:numCache>
                <c:formatCode>0.0000</c:formatCode>
                <c:ptCount val="1"/>
                <c:pt idx="0">
                  <c:v>0.34518252828970303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C6-F843-BA36-73F802DD0A9E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Data'!$I$22:$I$26</c:f>
              <c:numCache>
                <c:formatCode>0.0000</c:formatCode>
                <c:ptCount val="5"/>
                <c:pt idx="0">
                  <c:v>0.34518252828970303</c:v>
                </c:pt>
                <c:pt idx="1">
                  <c:v>0.4630563904393874</c:v>
                </c:pt>
                <c:pt idx="2">
                  <c:v>0.54850471460615446</c:v>
                </c:pt>
                <c:pt idx="3">
                  <c:v>0.78989343496031472</c:v>
                </c:pt>
                <c:pt idx="4">
                  <c:v>1.165452743536695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C6-F843-BA36-73F802DD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311647"/>
        <c:axId val="1979016799"/>
      </c:scatterChart>
      <c:valAx>
        <c:axId val="1975311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016799"/>
        <c:crosses val="autoZero"/>
        <c:crossBetween val="midCat"/>
      </c:valAx>
      <c:valAx>
        <c:axId val="197901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Averages of initial ball velocities m/s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311647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Cart Average Initial Velocity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Data'!$L$22</c:f>
              <c:numCache>
                <c:formatCode>0.0000</c:formatCode>
                <c:ptCount val="1"/>
                <c:pt idx="0">
                  <c:v>0.5957021575481477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B1-BF42-B9DA-87FB7E75C4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Data'!$L$22:$L$26</c:f>
              <c:numCache>
                <c:formatCode>0.0000</c:formatCode>
                <c:ptCount val="5"/>
                <c:pt idx="0">
                  <c:v>0.5957021575481477</c:v>
                </c:pt>
                <c:pt idx="1">
                  <c:v>0.57964783603828551</c:v>
                </c:pt>
                <c:pt idx="2">
                  <c:v>0.61377164544491303</c:v>
                </c:pt>
                <c:pt idx="3">
                  <c:v>0.66317815772047783</c:v>
                </c:pt>
                <c:pt idx="4">
                  <c:v>0.66119365326643409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B1-BF42-B9DA-87FB7E75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845551"/>
        <c:axId val="1975157535"/>
      </c:scatterChart>
      <c:valAx>
        <c:axId val="1978845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kgAxis 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157535"/>
        <c:crosses val="autoZero"/>
        <c:crossBetween val="midCat"/>
      </c:valAx>
      <c:valAx>
        <c:axId val="1975157535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Averages of initial cart velocities</a:t>
                </a:r>
                <a:r>
                  <a:rPr lang="en-US" baseline="0"/>
                  <a:t> m/s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845551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Launch</a:t>
            </a:r>
            <a:r>
              <a:rPr lang="en-US" sz="1600" baseline="0"/>
              <a:t> Velocites of Marble and Cart vs Mass of Ball</a:t>
            </a:r>
            <a:endParaRPr lang="en-US" sz="1600"/>
          </a:p>
        </c:rich>
      </c:tx>
      <c:layout>
        <c:manualLayout>
          <c:xMode val="edge"/>
          <c:yMode val="edge"/>
          <c:x val="0.16207668917845053"/>
          <c:y val="2.833487272604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32558973754074"/>
          <c:y val="0.1160672268907563"/>
          <c:w val="0.86631753967266512"/>
          <c:h val="0.74009475286177462"/>
        </c:manualLayout>
      </c:layout>
      <c:scatterChart>
        <c:scatterStyle val="lineMarker"/>
        <c:varyColors val="0"/>
        <c:ser>
          <c:idx val="1"/>
          <c:order val="0"/>
          <c:tx>
            <c:v>Ball Data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Data'!$I$22:$I$26</c:f>
              <c:numCache>
                <c:formatCode>0.0000</c:formatCode>
                <c:ptCount val="5"/>
                <c:pt idx="0">
                  <c:v>0.34518252828970303</c:v>
                </c:pt>
                <c:pt idx="1">
                  <c:v>0.4630563904393874</c:v>
                </c:pt>
                <c:pt idx="2">
                  <c:v>0.54850471460615446</c:v>
                </c:pt>
                <c:pt idx="3">
                  <c:v>0.78989343496031472</c:v>
                </c:pt>
                <c:pt idx="4">
                  <c:v>1.165452743536695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DC-BD48-BD0A-FE8093744629}"/>
            </c:ext>
          </c:extLst>
        </c:ser>
        <c:ser>
          <c:idx val="3"/>
          <c:order val="1"/>
          <c:tx>
            <c:v>Cart Data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38100" cap="rnd" cmpd="sng">
                <a:noFill/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28575" cap="rnd">
                <a:solidFill>
                  <a:srgbClr val="0070C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Data'!$L$22:$L$26</c:f>
              <c:numCache>
                <c:formatCode>0.0000</c:formatCode>
                <c:ptCount val="5"/>
                <c:pt idx="0">
                  <c:v>0.5957021575481477</c:v>
                </c:pt>
                <c:pt idx="1">
                  <c:v>0.57964783603828551</c:v>
                </c:pt>
                <c:pt idx="2">
                  <c:v>0.61377164544491303</c:v>
                </c:pt>
                <c:pt idx="3">
                  <c:v>0.66317815772047783</c:v>
                </c:pt>
                <c:pt idx="4">
                  <c:v>0.66119365326643409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DC-BD48-BD0A-FE809374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666431"/>
        <c:axId val="1978337263"/>
      </c:scatterChart>
      <c:valAx>
        <c:axId val="197466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Mass of marble and cart</a:t>
                </a:r>
                <a:r>
                  <a:rPr lang="en-US" sz="1400" baseline="0"/>
                  <a:t> / kg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337263"/>
        <c:crosses val="autoZero"/>
        <c:crossBetween val="midCat"/>
      </c:valAx>
      <c:valAx>
        <c:axId val="197833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/>
                  <a:t>Launch Velocity (Marble and Cart) m/s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666431"/>
        <c:crosses val="autoZero"/>
        <c:crossBetween val="midCat"/>
      </c:valAx>
      <c:spPr>
        <a:solidFill>
          <a:srgbClr val="FFFF00">
            <a:alpha val="18000"/>
          </a:srgbClr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0826383917967546"/>
          <c:y val="0.13901806391848079"/>
          <c:w val="0.55017879158540384"/>
          <c:h val="6.8919473301131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Cart</a:t>
            </a:r>
            <a:r>
              <a:rPr lang="en-US" baseline="0">
                <a:solidFill>
                  <a:schemeClr val="tx1"/>
                </a:solidFill>
              </a:rPr>
              <a:t> Initial Velocity vs Mass of ball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Data'!$L$5</c:f>
              <c:numCache>
                <c:formatCode>0.0000</c:formatCode>
                <c:ptCount val="1"/>
                <c:pt idx="0">
                  <c:v>0.60422960725075525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BB-D144-9AED-E1BF8EF0DA67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Data'!$L$5:$L$20</c:f>
              <c:numCache>
                <c:formatCode>0.0000</c:formatCode>
                <c:ptCount val="16"/>
                <c:pt idx="0">
                  <c:v>0.60422960725075525</c:v>
                </c:pt>
                <c:pt idx="1">
                  <c:v>0.44501278772378516</c:v>
                </c:pt>
                <c:pt idx="2">
                  <c:v>0.73786407766990292</c:v>
                </c:pt>
                <c:pt idx="3">
                  <c:v>0.67708333333333337</c:v>
                </c:pt>
                <c:pt idx="4">
                  <c:v>0.49444444444444446</c:v>
                </c:pt>
                <c:pt idx="5">
                  <c:v>0.56741573033707859</c:v>
                </c:pt>
                <c:pt idx="6">
                  <c:v>0.5161290322580645</c:v>
                </c:pt>
                <c:pt idx="7">
                  <c:v>0.6826347305389221</c:v>
                </c:pt>
                <c:pt idx="8">
                  <c:v>0.55555555555555558</c:v>
                </c:pt>
                <c:pt idx="9">
                  <c:v>0.70076726342711004</c:v>
                </c:pt>
                <c:pt idx="10">
                  <c:v>0.68693009118541026</c:v>
                </c:pt>
                <c:pt idx="11">
                  <c:v>0.64406779661016944</c:v>
                </c:pt>
                <c:pt idx="12">
                  <c:v>0.65853658536585369</c:v>
                </c:pt>
                <c:pt idx="13">
                  <c:v>0.68292682926829273</c:v>
                </c:pt>
                <c:pt idx="14">
                  <c:v>0.59347181008902072</c:v>
                </c:pt>
                <c:pt idx="15">
                  <c:v>0.70718232044198892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BB-D144-9AED-E1BF8EF0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787551"/>
        <c:axId val="1998087471"/>
      </c:scatterChart>
      <c:valAx>
        <c:axId val="1975787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087471"/>
        <c:crosses val="autoZero"/>
        <c:crossBetween val="midCat"/>
      </c:valAx>
      <c:valAx>
        <c:axId val="1998087471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Initial</a:t>
                </a:r>
                <a:r>
                  <a:rPr lang="en-US" baseline="0"/>
                  <a:t> velocity of cart (m/s)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787551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Momentum (at Launch)</a:t>
            </a:r>
            <a:r>
              <a:rPr lang="en-US" baseline="0"/>
              <a:t> of Ball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7336779415877"/>
          <c:y val="0.12889661164205038"/>
          <c:w val="0.84946919712588109"/>
          <c:h val="0.7411179597337473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Data'!$P$22</c:f>
              <c:numCache>
                <c:formatCode>General</c:formatCode>
                <c:ptCount val="1"/>
                <c:pt idx="0">
                  <c:v>2.7856230032979032E-2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0-0A43-A0BD-7D2585403F97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Data'!$P$22:$P$26</c:f>
              <c:numCache>
                <c:formatCode>General</c:formatCode>
                <c:ptCount val="5"/>
                <c:pt idx="0">
                  <c:v>2.7856230032979032E-2</c:v>
                </c:pt>
                <c:pt idx="1">
                  <c:v>3.1071083798482897E-2</c:v>
                </c:pt>
                <c:pt idx="2">
                  <c:v>3.0442011660641574E-2</c:v>
                </c:pt>
                <c:pt idx="3">
                  <c:v>3.5308236542726065E-2</c:v>
                </c:pt>
                <c:pt idx="4">
                  <c:v>4.2189389316028364E-2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D0-0A43-A0BD-7D258540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0515007"/>
        <c:axId val="1996810255"/>
      </c:scatterChart>
      <c:valAx>
        <c:axId val="2000515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926540909826351"/>
              <c:y val="0.929782660746902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810255"/>
        <c:crosses val="autoZero"/>
        <c:crossBetween val="midCat"/>
      </c:valAx>
      <c:valAx>
        <c:axId val="1996810255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Launch momentum of</a:t>
                </a:r>
                <a:r>
                  <a:rPr lang="en-US" baseline="0"/>
                  <a:t> ball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99613054472803E-2"/>
              <c:y val="0.29127126702559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515007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Ball</a:t>
            </a:r>
            <a:r>
              <a:rPr lang="en-US" baseline="0"/>
              <a:t> Average Velocity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Data'!$H$5</c:f>
              <c:numCache>
                <c:formatCode>0.000</c:formatCode>
                <c:ptCount val="1"/>
                <c:pt idx="0">
                  <c:v>0.15873015873015872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05-C94E-9AA8-60A206A5B39C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Data'!$H$5:$H$20</c:f>
              <c:numCache>
                <c:formatCode>0.000</c:formatCode>
                <c:ptCount val="16"/>
                <c:pt idx="0">
                  <c:v>0.15873015873015872</c:v>
                </c:pt>
                <c:pt idx="1">
                  <c:v>0.15743073047858941</c:v>
                </c:pt>
                <c:pt idx="2">
                  <c:v>0.20161290322580644</c:v>
                </c:pt>
                <c:pt idx="3">
                  <c:v>0.22794117647058826</c:v>
                </c:pt>
                <c:pt idx="4">
                  <c:v>0.20316301703163014</c:v>
                </c:pt>
                <c:pt idx="5">
                  <c:v>0.26348039215686275</c:v>
                </c:pt>
                <c:pt idx="6">
                  <c:v>0.25133689839572193</c:v>
                </c:pt>
                <c:pt idx="7">
                  <c:v>0.20530367835757057</c:v>
                </c:pt>
                <c:pt idx="8">
                  <c:v>0.32786885245901642</c:v>
                </c:pt>
                <c:pt idx="9">
                  <c:v>0.31249999999999994</c:v>
                </c:pt>
                <c:pt idx="10">
                  <c:v>0.43283582089552236</c:v>
                </c:pt>
                <c:pt idx="11">
                  <c:v>0.37509976057462097</c:v>
                </c:pt>
                <c:pt idx="12">
                  <c:v>0.37690457097032881</c:v>
                </c:pt>
                <c:pt idx="13">
                  <c:v>0.5196629213483146</c:v>
                </c:pt>
                <c:pt idx="14">
                  <c:v>0.69105691056910568</c:v>
                </c:pt>
                <c:pt idx="15">
                  <c:v>0.53745928338762217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05-C94E-9AA8-60A206A5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003087"/>
        <c:axId val="544427103"/>
      </c:scatterChart>
      <c:valAx>
        <c:axId val="501003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427103"/>
        <c:crosses val="autoZero"/>
        <c:crossBetween val="midCat"/>
      </c:valAx>
      <c:valAx>
        <c:axId val="54442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velocity of ball m/s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003087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Ball</a:t>
            </a:r>
            <a:r>
              <a:rPr lang="en-US" baseline="0"/>
              <a:t> Initial Velocity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Data'!$I$5</c:f>
              <c:numCache>
                <c:formatCode>0.000</c:formatCode>
                <c:ptCount val="1"/>
                <c:pt idx="0">
                  <c:v>0.31746031746031744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F9-1D40-BC53-13E9683648B3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Data'!$I$5:$I$20</c:f>
              <c:numCache>
                <c:formatCode>0.000</c:formatCode>
                <c:ptCount val="16"/>
                <c:pt idx="0">
                  <c:v>0.31746031746031744</c:v>
                </c:pt>
                <c:pt idx="1">
                  <c:v>0.31486146095717882</c:v>
                </c:pt>
                <c:pt idx="2">
                  <c:v>0.40322580645161288</c:v>
                </c:pt>
                <c:pt idx="3">
                  <c:v>0.45588235294117652</c:v>
                </c:pt>
                <c:pt idx="4">
                  <c:v>0.40632603406326029</c:v>
                </c:pt>
                <c:pt idx="5">
                  <c:v>0.52696078431372551</c:v>
                </c:pt>
                <c:pt idx="6">
                  <c:v>0.50267379679144386</c:v>
                </c:pt>
                <c:pt idx="7">
                  <c:v>0.41060735671514115</c:v>
                </c:pt>
                <c:pt idx="8">
                  <c:v>0.65573770491803285</c:v>
                </c:pt>
                <c:pt idx="9">
                  <c:v>0.62499999999999989</c:v>
                </c:pt>
                <c:pt idx="10">
                  <c:v>0.86567164179104472</c:v>
                </c:pt>
                <c:pt idx="11">
                  <c:v>0.75019952114924193</c:v>
                </c:pt>
                <c:pt idx="12">
                  <c:v>0.75380914194065762</c:v>
                </c:pt>
                <c:pt idx="13">
                  <c:v>1.0393258426966292</c:v>
                </c:pt>
                <c:pt idx="14">
                  <c:v>1.3821138211382114</c:v>
                </c:pt>
                <c:pt idx="15">
                  <c:v>1.0749185667752443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F9-1D40-BC53-13E96836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131711"/>
        <c:axId val="555546751"/>
      </c:scatterChart>
      <c:valAx>
        <c:axId val="555131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546751"/>
        <c:crosses val="autoZero"/>
        <c:crossBetween val="midCat"/>
      </c:valAx>
      <c:valAx>
        <c:axId val="55554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Initial</a:t>
                </a:r>
                <a:r>
                  <a:rPr lang="en-US" baseline="0"/>
                  <a:t> velocity of ball m/s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131711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Averages of</a:t>
            </a:r>
            <a:r>
              <a:rPr lang="en-US" baseline="0"/>
              <a:t> Cart Distances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Data'!$F$22:$F$26</c:f>
              <c:numCache>
                <c:formatCode>0.0000</c:formatCode>
                <c:ptCount val="5"/>
                <c:pt idx="0">
                  <c:v>1.0033333333333332</c:v>
                </c:pt>
                <c:pt idx="1">
                  <c:v>1.0666666666666667</c:v>
                </c:pt>
                <c:pt idx="2">
                  <c:v>1.1174999999999999</c:v>
                </c:pt>
                <c:pt idx="3">
                  <c:v>1.1166666666666665</c:v>
                </c:pt>
                <c:pt idx="4">
                  <c:v>1.1333333333333335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7A-4A48-9276-B922C000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34784"/>
        <c:axId val="2069735359"/>
      </c:scatterChart>
      <c:valAx>
        <c:axId val="2553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Mass of Ball / kg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735359"/>
        <c:crosses val="autoZero"/>
        <c:crossBetween val="midCat"/>
      </c:valAx>
      <c:valAx>
        <c:axId val="2069735359"/>
        <c:scaling>
          <c:orientation val="minMax"/>
          <c:max val="1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traveled by Cart / 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4784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Ball</a:t>
            </a:r>
            <a:r>
              <a:rPr lang="en-US" baseline="0">
                <a:solidFill>
                  <a:schemeClr val="tx1"/>
                </a:solidFill>
              </a:rPr>
              <a:t> Distance vs Mass of Ball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Data'!$C$5:$C$20</c:f>
              <c:numCache>
                <c:formatCode>General</c:formatCode>
                <c:ptCount val="16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1.55</c:v>
                </c:pt>
                <c:pt idx="4">
                  <c:v>1.67</c:v>
                </c:pt>
                <c:pt idx="5">
                  <c:v>2.15</c:v>
                </c:pt>
                <c:pt idx="6">
                  <c:v>2.35</c:v>
                </c:pt>
                <c:pt idx="7">
                  <c:v>2.4</c:v>
                </c:pt>
                <c:pt idx="8">
                  <c:v>3.4</c:v>
                </c:pt>
                <c:pt idx="9">
                  <c:v>3.3</c:v>
                </c:pt>
                <c:pt idx="10">
                  <c:v>5.8</c:v>
                </c:pt>
                <c:pt idx="11">
                  <c:v>4.7</c:v>
                </c:pt>
                <c:pt idx="12">
                  <c:v>4.7</c:v>
                </c:pt>
                <c:pt idx="13">
                  <c:v>7.4</c:v>
                </c:pt>
                <c:pt idx="14">
                  <c:v>8.5</c:v>
                </c:pt>
                <c:pt idx="15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67-3049-BBE9-919A5A027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74176"/>
        <c:axId val="26740608"/>
      </c:scatterChart>
      <c:valAx>
        <c:axId val="3307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40608"/>
        <c:crosses val="autoZero"/>
        <c:crossBetween val="midCat"/>
      </c:valAx>
      <c:valAx>
        <c:axId val="2674060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Traveled by Ball /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74176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Cart</a:t>
            </a:r>
            <a:r>
              <a:rPr lang="en-US" baseline="0">
                <a:solidFill>
                  <a:schemeClr val="tx1"/>
                </a:solidFill>
              </a:rPr>
              <a:t> Distance vs Mass of Ball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Data'!$F$5:$F$20</c:f>
              <c:numCache>
                <c:formatCode>General</c:formatCode>
                <c:ptCount val="16"/>
                <c:pt idx="0">
                  <c:v>1</c:v>
                </c:pt>
                <c:pt idx="1">
                  <c:v>0.87</c:v>
                </c:pt>
                <c:pt idx="2">
                  <c:v>1.1399999999999999</c:v>
                </c:pt>
                <c:pt idx="3">
                  <c:v>1.3</c:v>
                </c:pt>
                <c:pt idx="4">
                  <c:v>0.89</c:v>
                </c:pt>
                <c:pt idx="5">
                  <c:v>1.01</c:v>
                </c:pt>
                <c:pt idx="6">
                  <c:v>0.96</c:v>
                </c:pt>
                <c:pt idx="7">
                  <c:v>1.1399999999999999</c:v>
                </c:pt>
                <c:pt idx="8">
                  <c:v>1</c:v>
                </c:pt>
                <c:pt idx="9">
                  <c:v>1.37</c:v>
                </c:pt>
                <c:pt idx="10">
                  <c:v>1.1299999999999999</c:v>
                </c:pt>
                <c:pt idx="11">
                  <c:v>1.1399999999999999</c:v>
                </c:pt>
                <c:pt idx="12">
                  <c:v>1.08</c:v>
                </c:pt>
                <c:pt idx="13">
                  <c:v>1.1200000000000001</c:v>
                </c:pt>
                <c:pt idx="14">
                  <c:v>1</c:v>
                </c:pt>
                <c:pt idx="15">
                  <c:v>1.28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71-124E-9F34-0E51B5F0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60400"/>
        <c:axId val="7990288"/>
      </c:scatterChart>
      <c:valAx>
        <c:axId val="3126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0288"/>
        <c:crosses val="autoZero"/>
        <c:crossBetween val="midCat"/>
      </c:valAx>
      <c:valAx>
        <c:axId val="7990288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Traveled by Cart /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60400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Ball Average Velocities vs Mass of ball</a:t>
            </a:r>
            <a:endParaRPr lang="en-US"/>
          </a:p>
        </c:rich>
      </c:tx>
      <c:layout>
        <c:manualLayout>
          <c:xMode val="edge"/>
          <c:yMode val="edge"/>
          <c:x val="0.22767469165076587"/>
          <c:y val="2.8142625261310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Data'!$H$22</c:f>
              <c:numCache>
                <c:formatCode>0.0000</c:formatCode>
                <c:ptCount val="1"/>
                <c:pt idx="0">
                  <c:v>0.17259126414485151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5-8C43-867E-3C2E45BBEB6F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Data'!$H$22:$H$26</c:f>
              <c:numCache>
                <c:formatCode>0.0000</c:formatCode>
                <c:ptCount val="5"/>
                <c:pt idx="0">
                  <c:v>0.17259126414485151</c:v>
                </c:pt>
                <c:pt idx="1">
                  <c:v>0.2315281952196937</c:v>
                </c:pt>
                <c:pt idx="2">
                  <c:v>0.27425235730307723</c:v>
                </c:pt>
                <c:pt idx="3">
                  <c:v>0.39494671748015736</c:v>
                </c:pt>
                <c:pt idx="4">
                  <c:v>0.58272637176834752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E5-8C43-867E-3C2E45BB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198463"/>
        <c:axId val="2099845071"/>
      </c:scatterChart>
      <c:valAx>
        <c:axId val="209919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45071"/>
        <c:crosses val="autoZero"/>
        <c:crossBetween val="midCat"/>
      </c:valAx>
      <c:valAx>
        <c:axId val="20998450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Averages of ball</a:t>
                </a:r>
                <a:r>
                  <a:rPr lang="en-US" baseline="0"/>
                  <a:t> velocities / m/s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198463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Cart Average Velocity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Data'!$K$22</c:f>
              <c:numCache>
                <c:formatCode>0.0000</c:formatCode>
                <c:ptCount val="1"/>
                <c:pt idx="0">
                  <c:v>0.29785107877407385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D3-DF41-9244-CDADCADDF946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Data'!$K$22:$K$26</c:f>
              <c:numCache>
                <c:formatCode>0.0000</c:formatCode>
                <c:ptCount val="5"/>
                <c:pt idx="0">
                  <c:v>0.29785107877407385</c:v>
                </c:pt>
                <c:pt idx="1">
                  <c:v>0.28982391801914276</c:v>
                </c:pt>
                <c:pt idx="2">
                  <c:v>0.30688582272245651</c:v>
                </c:pt>
                <c:pt idx="3">
                  <c:v>0.33158907886023892</c:v>
                </c:pt>
                <c:pt idx="4">
                  <c:v>0.33059682663321704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D3-DF41-9244-CDADCADD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464"/>
        <c:axId val="68576032"/>
      </c:scatterChart>
      <c:valAx>
        <c:axId val="7107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76032"/>
        <c:crosses val="autoZero"/>
        <c:crossBetween val="midCat"/>
      </c:valAx>
      <c:valAx>
        <c:axId val="68576032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velocity</a:t>
                </a:r>
                <a:r>
                  <a:rPr lang="en-US" baseline="0"/>
                  <a:t> /  m/s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78464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Cart</a:t>
            </a:r>
            <a:r>
              <a:rPr lang="en-US" baseline="0">
                <a:solidFill>
                  <a:schemeClr val="tx1"/>
                </a:solidFill>
              </a:rPr>
              <a:t> Average Velocity vs Mass of Ball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Data'!$K$5</c:f>
              <c:numCache>
                <c:formatCode>0.0000</c:formatCode>
                <c:ptCount val="1"/>
                <c:pt idx="0">
                  <c:v>0.30211480362537763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56-0345-AC6B-2E6259233F71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Data'!$K$5:$K$20</c:f>
              <c:numCache>
                <c:formatCode>0.0000</c:formatCode>
                <c:ptCount val="16"/>
                <c:pt idx="0">
                  <c:v>0.30211480362537763</c:v>
                </c:pt>
                <c:pt idx="1">
                  <c:v>0.22250639386189258</c:v>
                </c:pt>
                <c:pt idx="2">
                  <c:v>0.36893203883495146</c:v>
                </c:pt>
                <c:pt idx="3">
                  <c:v>0.33854166666666669</c:v>
                </c:pt>
                <c:pt idx="4">
                  <c:v>0.24722222222222223</c:v>
                </c:pt>
                <c:pt idx="5">
                  <c:v>0.2837078651685393</c:v>
                </c:pt>
                <c:pt idx="6">
                  <c:v>0.25806451612903225</c:v>
                </c:pt>
                <c:pt idx="7">
                  <c:v>0.34131736526946105</c:v>
                </c:pt>
                <c:pt idx="8">
                  <c:v>0.27777777777777779</c:v>
                </c:pt>
                <c:pt idx="9">
                  <c:v>0.35038363171355502</c:v>
                </c:pt>
                <c:pt idx="10">
                  <c:v>0.34346504559270513</c:v>
                </c:pt>
                <c:pt idx="11">
                  <c:v>0.32203389830508472</c:v>
                </c:pt>
                <c:pt idx="12">
                  <c:v>0.32926829268292684</c:v>
                </c:pt>
                <c:pt idx="13">
                  <c:v>0.34146341463414637</c:v>
                </c:pt>
                <c:pt idx="14">
                  <c:v>0.29673590504451036</c:v>
                </c:pt>
                <c:pt idx="15">
                  <c:v>0.35359116022099446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56-0345-AC6B-2E6259233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39008"/>
        <c:axId val="77096688"/>
      </c:scatterChart>
      <c:valAx>
        <c:axId val="3173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6688"/>
        <c:crosses val="autoZero"/>
        <c:crossBetween val="midCat"/>
      </c:valAx>
      <c:valAx>
        <c:axId val="77096688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velocity / m/s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39008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Ball</a:t>
            </a:r>
            <a:r>
              <a:rPr lang="en-US" baseline="0"/>
              <a:t> Acceleration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Data'!$J$5</c:f>
              <c:numCache>
                <c:formatCode>0.000</c:formatCode>
                <c:ptCount val="1"/>
                <c:pt idx="0">
                  <c:v>5.0390526581002772E-2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1F-5843-8ACE-FFC323681DE9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'Distance and Time Data'!$B$5:$B$20</c:f>
              <c:numCache>
                <c:formatCode>General</c:formatCode>
                <c:ptCount val="16"/>
                <c:pt idx="0">
                  <c:v>8.0699999999999994E-2</c:v>
                </c:pt>
                <c:pt idx="1">
                  <c:v>8.0699999999999994E-2</c:v>
                </c:pt>
                <c:pt idx="2">
                  <c:v>8.0699999999999994E-2</c:v>
                </c:pt>
                <c:pt idx="3">
                  <c:v>6.7100000000000007E-2</c:v>
                </c:pt>
                <c:pt idx="4">
                  <c:v>6.7100000000000007E-2</c:v>
                </c:pt>
                <c:pt idx="5">
                  <c:v>6.7100000000000007E-2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4.4699999999999997E-2</c:v>
                </c:pt>
                <c:pt idx="11">
                  <c:v>4.4699999999999997E-2</c:v>
                </c:pt>
                <c:pt idx="12">
                  <c:v>4.4699999999999997E-2</c:v>
                </c:pt>
                <c:pt idx="13">
                  <c:v>3.6200000000000003E-2</c:v>
                </c:pt>
                <c:pt idx="14">
                  <c:v>3.6200000000000003E-2</c:v>
                </c:pt>
                <c:pt idx="15">
                  <c:v>3.6200000000000003E-2</c:v>
                </c:pt>
              </c:numCache>
            </c:numRef>
          </c:xVal>
          <c:yVal>
            <c:numRef>
              <c:f>'Distance and Time Data'!$J$5:$J$20</c:f>
              <c:numCache>
                <c:formatCode>0.000</c:formatCode>
                <c:ptCount val="16"/>
                <c:pt idx="0">
                  <c:v>5.0390526581002772E-2</c:v>
                </c:pt>
                <c:pt idx="1">
                  <c:v>3.9655095838435621E-2</c:v>
                </c:pt>
                <c:pt idx="2">
                  <c:v>5.4197016996184524E-2</c:v>
                </c:pt>
                <c:pt idx="3">
                  <c:v>6.7041522491349495E-2</c:v>
                </c:pt>
                <c:pt idx="4">
                  <c:v>4.9431391005262802E-2</c:v>
                </c:pt>
                <c:pt idx="5">
                  <c:v>6.4578527489427134E-2</c:v>
                </c:pt>
                <c:pt idx="6">
                  <c:v>5.3761903400154423E-2</c:v>
                </c:pt>
                <c:pt idx="7">
                  <c:v>3.5124666955957333E-2</c:v>
                </c:pt>
                <c:pt idx="8">
                  <c:v>6.3234108478113102E-2</c:v>
                </c:pt>
                <c:pt idx="9">
                  <c:v>5.918560606060605E-2</c:v>
                </c:pt>
                <c:pt idx="10">
                  <c:v>6.46023613276899E-2</c:v>
                </c:pt>
                <c:pt idx="11">
                  <c:v>5.987226824814381E-2</c:v>
                </c:pt>
                <c:pt idx="12">
                  <c:v>6.0449810901415997E-2</c:v>
                </c:pt>
                <c:pt idx="13">
                  <c:v>7.2986365357909352E-2</c:v>
                </c:pt>
                <c:pt idx="14">
                  <c:v>0.11236697732830986</c:v>
                </c:pt>
                <c:pt idx="15">
                  <c:v>8.7534085242283746E-2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1F-5843-8ACE-FFC3236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37376"/>
        <c:axId val="75605920"/>
      </c:scatterChart>
      <c:valAx>
        <c:axId val="6823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of ball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05920"/>
        <c:crosses val="autoZero"/>
        <c:crossBetween val="midCat"/>
      </c:valAx>
      <c:valAx>
        <c:axId val="75605920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Ball acceleration m/s/s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37376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Ball Average Acceleration vs Mass of Ball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15047275313677"/>
          <c:y val="0.13614341211299855"/>
          <c:w val="0.83414568643990583"/>
          <c:h val="0.7154260676093174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Data'!$J$22</c:f>
              <c:numCache>
                <c:formatCode>0.0000</c:formatCode>
                <c:ptCount val="1"/>
                <c:pt idx="0">
                  <c:v>4.8080879805207644E-2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D1-624F-85D9-2C4F5F29449C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0"/>
            <c:dispEq val="0"/>
          </c:trendline>
          <c:xVal>
            <c:numRef>
              <c:f>'Distance and Time Data'!$B$22:$B$26</c:f>
              <c:numCache>
                <c:formatCode>0.0000</c:formatCode>
                <c:ptCount val="5"/>
                <c:pt idx="0">
                  <c:v>8.0699999999999994E-2</c:v>
                </c:pt>
                <c:pt idx="1">
                  <c:v>6.7100000000000007E-2</c:v>
                </c:pt>
                <c:pt idx="2">
                  <c:v>5.5500000000000001E-2</c:v>
                </c:pt>
                <c:pt idx="3">
                  <c:v>4.4699999999999997E-2</c:v>
                </c:pt>
                <c:pt idx="4">
                  <c:v>3.6200000000000003E-2</c:v>
                </c:pt>
              </c:numCache>
            </c:numRef>
          </c:xVal>
          <c:yVal>
            <c:numRef>
              <c:f>'Distance and Time Data'!$J$22:$J$26</c:f>
              <c:numCache>
                <c:formatCode>0.0000</c:formatCode>
                <c:ptCount val="5"/>
                <c:pt idx="0">
                  <c:v>4.8080879805207644E-2</c:v>
                </c:pt>
                <c:pt idx="1">
                  <c:v>6.0350480328679811E-2</c:v>
                </c:pt>
                <c:pt idx="2">
                  <c:v>5.2826571223707729E-2</c:v>
                </c:pt>
                <c:pt idx="3">
                  <c:v>6.1641480159083238E-2</c:v>
                </c:pt>
                <c:pt idx="4">
                  <c:v>9.0962475976167648E-2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D1-624F-85D9-2C4F5F29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45952"/>
        <c:axId val="70172960"/>
      </c:scatterChart>
      <c:valAx>
        <c:axId val="7774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of ball /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103470775127041"/>
              <c:y val="0.91628102272339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2960"/>
        <c:crosses val="autoZero"/>
        <c:crossBetween val="midCat"/>
      </c:valAx>
      <c:valAx>
        <c:axId val="70172960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Ball acceleration (m/s/s</a:t>
                </a:r>
              </a:p>
            </c:rich>
          </c:tx>
          <c:layout>
            <c:manualLayout>
              <c:xMode val="edge"/>
              <c:yMode val="edge"/>
              <c:x val="2.314462395772408E-2"/>
              <c:y val="0.28164650906240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5952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1348739</xdr:colOff>
      <xdr:row>26</xdr:row>
      <xdr:rowOff>187958</xdr:rowOff>
    </xdr:from>
    <xdr:to>
      <xdr:col>8</xdr:col>
      <xdr:colOff>34324</xdr:colOff>
      <xdr:row>46</xdr:row>
      <xdr:rowOff>34323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D3D333A-8A6A-DE4C-AE40-742478D2E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2118</xdr:colOff>
      <xdr:row>27</xdr:row>
      <xdr:rowOff>4444</xdr:rowOff>
    </xdr:from>
    <xdr:to>
      <xdr:col>16</xdr:col>
      <xdr:colOff>31751</xdr:colOff>
      <xdr:row>45</xdr:row>
      <xdr:rowOff>190499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C45EBE6-76BE-394C-BD0E-8B4E3D66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18625</xdr:colOff>
      <xdr:row>26</xdr:row>
      <xdr:rowOff>187959</xdr:rowOff>
    </xdr:from>
    <xdr:to>
      <xdr:col>3</xdr:col>
      <xdr:colOff>1322916</xdr:colOff>
      <xdr:row>45</xdr:row>
      <xdr:rowOff>169332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50BEEEE-70B6-F14D-8F10-C8957E108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11642</xdr:colOff>
      <xdr:row>26</xdr:row>
      <xdr:rowOff>186479</xdr:rowOff>
    </xdr:from>
    <xdr:to>
      <xdr:col>11</xdr:col>
      <xdr:colOff>1333499</xdr:colOff>
      <xdr:row>45</xdr:row>
      <xdr:rowOff>179917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660A619-E93D-7B4A-915A-45A42CA02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18415</xdr:colOff>
      <xdr:row>46</xdr:row>
      <xdr:rowOff>189441</xdr:rowOff>
    </xdr:from>
    <xdr:to>
      <xdr:col>7</xdr:col>
      <xdr:colOff>1344083</xdr:colOff>
      <xdr:row>63</xdr:row>
      <xdr:rowOff>169333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E6AC697-5259-304E-8F4D-DEAD48057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1345353</xdr:colOff>
      <xdr:row>46</xdr:row>
      <xdr:rowOff>188383</xdr:rowOff>
    </xdr:from>
    <xdr:to>
      <xdr:col>16</xdr:col>
      <xdr:colOff>31750</xdr:colOff>
      <xdr:row>63</xdr:row>
      <xdr:rowOff>169332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5E1B81C-95CB-654E-B024-128370A1C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3175</xdr:colOff>
      <xdr:row>47</xdr:row>
      <xdr:rowOff>15874</xdr:rowOff>
    </xdr:from>
    <xdr:to>
      <xdr:col>12</xdr:col>
      <xdr:colOff>0</xdr:colOff>
      <xdr:row>63</xdr:row>
      <xdr:rowOff>190499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4C15324-E328-4940-83F2-4E6A4FFE0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18202</xdr:colOff>
      <xdr:row>82</xdr:row>
      <xdr:rowOff>187960</xdr:rowOff>
    </xdr:from>
    <xdr:to>
      <xdr:col>3</xdr:col>
      <xdr:colOff>1333499</xdr:colOff>
      <xdr:row>100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F9CFBCA-443E-BC40-87B7-182219643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1346408</xdr:colOff>
      <xdr:row>83</xdr:row>
      <xdr:rowOff>11430</xdr:rowOff>
    </xdr:from>
    <xdr:to>
      <xdr:col>8</xdr:col>
      <xdr:colOff>38099</xdr:colOff>
      <xdr:row>102</xdr:row>
      <xdr:rowOff>50800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E71FF5F-DCB8-B24B-98AF-A9DD9A845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9031</xdr:colOff>
      <xdr:row>83</xdr:row>
      <xdr:rowOff>24201</xdr:rowOff>
    </xdr:from>
    <xdr:to>
      <xdr:col>12</xdr:col>
      <xdr:colOff>0</xdr:colOff>
      <xdr:row>99</xdr:row>
      <xdr:rowOff>179917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BB0E1E1-DFF1-1342-923F-8F702A5A9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1349515</xdr:colOff>
      <xdr:row>82</xdr:row>
      <xdr:rowOff>187256</xdr:rowOff>
    </xdr:from>
    <xdr:to>
      <xdr:col>16</xdr:col>
      <xdr:colOff>0</xdr:colOff>
      <xdr:row>99</xdr:row>
      <xdr:rowOff>179917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73A774D-BDAF-E34C-84AB-C9EB108ED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1351139</xdr:colOff>
      <xdr:row>64</xdr:row>
      <xdr:rowOff>177095</xdr:rowOff>
    </xdr:from>
    <xdr:to>
      <xdr:col>8</xdr:col>
      <xdr:colOff>10584</xdr:colOff>
      <xdr:row>82</xdr:row>
      <xdr:rowOff>21167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71B06A-5F09-5847-BC62-57A10D47C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1344083</xdr:colOff>
      <xdr:row>64</xdr:row>
      <xdr:rowOff>166512</xdr:rowOff>
    </xdr:from>
    <xdr:to>
      <xdr:col>15</xdr:col>
      <xdr:colOff>1344083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8BA16F-0ECE-3645-B7EE-F0E225E34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87146</xdr:colOff>
      <xdr:row>34</xdr:row>
      <xdr:rowOff>0</xdr:rowOff>
    </xdr:from>
    <xdr:to>
      <xdr:col>21</xdr:col>
      <xdr:colOff>31750</xdr:colOff>
      <xdr:row>53</xdr:row>
      <xdr:rowOff>158750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34D159-CA07-E244-B734-4F850C711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21164</xdr:colOff>
      <xdr:row>64</xdr:row>
      <xdr:rowOff>178859</xdr:rowOff>
    </xdr:from>
    <xdr:to>
      <xdr:col>11</xdr:col>
      <xdr:colOff>1333500</xdr:colOff>
      <xdr:row>82</xdr:row>
      <xdr:rowOff>10582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BECC03B-CA61-A848-AB1E-03CA05053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169332</xdr:colOff>
      <xdr:row>11</xdr:row>
      <xdr:rowOff>30691</xdr:rowOff>
    </xdr:from>
    <xdr:to>
      <xdr:col>23</xdr:col>
      <xdr:colOff>465666</xdr:colOff>
      <xdr:row>30</xdr:row>
      <xdr:rowOff>65616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D53555-FA35-4A49-8983-6D595608F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10583</xdr:colOff>
      <xdr:row>46</xdr:row>
      <xdr:rowOff>115358</xdr:rowOff>
    </xdr:from>
    <xdr:to>
      <xdr:col>3</xdr:col>
      <xdr:colOff>1322916</xdr:colOff>
      <xdr:row>63</xdr:row>
      <xdr:rowOff>116416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D4325D7-19E6-CE40-8AEA-CC3A4CAC1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64</xdr:row>
      <xdr:rowOff>189439</xdr:rowOff>
    </xdr:from>
    <xdr:to>
      <xdr:col>4</xdr:col>
      <xdr:colOff>21167</xdr:colOff>
      <xdr:row>82</xdr:row>
      <xdr:rowOff>42332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F44395-D10B-A149-BEE1-8E5439EF6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rkley Quentin Weyer" id="{3EBEA110-0D13-41A0-8DED-FAAA40DDA59F}" userId="S::weyer3@purdue.edu::457f23c7-5675-4ef4-93f4-636823f10b7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F26-8E6A-A843-ADE7-14E2F337C34E}">
  <dimension ref="A2:W58"/>
  <sheetViews>
    <sheetView tabSelected="1" topLeftCell="C1" zoomScale="120" zoomScaleNormal="120" workbookViewId="0">
      <selection activeCell="C102" sqref="C102"/>
    </sheetView>
  </sheetViews>
  <sheetFormatPr baseColWidth="10" defaultRowHeight="15" x14ac:dyDescent="0.2"/>
  <cols>
    <col min="1" max="20" width="17.83203125" customWidth="1"/>
  </cols>
  <sheetData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3" x14ac:dyDescent="0.2">
      <c r="A3" s="3" t="s">
        <v>0</v>
      </c>
      <c r="B3" s="3"/>
      <c r="C3" s="3"/>
      <c r="D3" s="3"/>
      <c r="E3" s="3"/>
      <c r="F3" s="3"/>
      <c r="G3" s="3"/>
      <c r="H3" s="6" t="s">
        <v>1</v>
      </c>
      <c r="I3" s="6"/>
      <c r="J3" s="6"/>
      <c r="K3" s="7"/>
      <c r="L3" s="7"/>
      <c r="M3" s="7"/>
    </row>
    <row r="4" spans="1:23" x14ac:dyDescent="0.2">
      <c r="A4" s="1" t="s">
        <v>2</v>
      </c>
      <c r="B4" s="1" t="s">
        <v>11</v>
      </c>
      <c r="C4" s="1" t="s">
        <v>3</v>
      </c>
      <c r="D4" s="1" t="s">
        <v>4</v>
      </c>
      <c r="E4" s="1" t="s">
        <v>12</v>
      </c>
      <c r="F4" s="1" t="s">
        <v>5</v>
      </c>
      <c r="G4" s="1" t="s">
        <v>6</v>
      </c>
      <c r="H4" s="1" t="s">
        <v>13</v>
      </c>
      <c r="I4" s="1" t="s">
        <v>14</v>
      </c>
      <c r="J4" s="1" t="s">
        <v>7</v>
      </c>
      <c r="K4" s="1" t="s">
        <v>8</v>
      </c>
      <c r="L4" s="1" t="s">
        <v>9</v>
      </c>
      <c r="M4" s="1" t="s">
        <v>10</v>
      </c>
      <c r="O4" s="1"/>
      <c r="P4" s="1"/>
      <c r="Q4" s="1"/>
      <c r="R4" s="1"/>
      <c r="S4" s="1"/>
    </row>
    <row r="5" spans="1:23" x14ac:dyDescent="0.2">
      <c r="A5" s="4">
        <v>3</v>
      </c>
      <c r="B5" s="4">
        <v>8.0699999999999994E-2</v>
      </c>
      <c r="C5" s="4">
        <v>1</v>
      </c>
      <c r="D5" s="4">
        <v>6.3</v>
      </c>
      <c r="E5" s="4">
        <v>5.7500000000000002E-2</v>
      </c>
      <c r="F5" s="4">
        <v>1</v>
      </c>
      <c r="G5" s="4">
        <v>3.31</v>
      </c>
      <c r="H5" s="5">
        <f t="shared" ref="H5:H20" si="0">C5/(D5)</f>
        <v>0.15873015873015872</v>
      </c>
      <c r="I5" s="5">
        <f xml:space="preserve"> 2 *H5</f>
        <v>0.31746031746031744</v>
      </c>
      <c r="J5" s="5">
        <f t="shared" ref="J5:J20" si="1" xml:space="preserve"> C5*2/D5^2</f>
        <v>5.0390526581002772E-2</v>
      </c>
      <c r="K5" s="9">
        <f t="shared" ref="K5:K20" si="2" xml:space="preserve"> F5/(G5)</f>
        <v>0.30211480362537763</v>
      </c>
      <c r="L5" s="9">
        <f t="shared" ref="L5:L20" si="3" xml:space="preserve"> 2 *K5</f>
        <v>0.60422960725075525</v>
      </c>
      <c r="M5" s="9">
        <f t="shared" ref="M5:M20" si="4">F5*2/G5^2</f>
        <v>0.18254670913920099</v>
      </c>
    </row>
    <row r="6" spans="1:23" x14ac:dyDescent="0.2">
      <c r="A6" s="4">
        <v>4</v>
      </c>
      <c r="B6" s="4">
        <v>8.0699999999999994E-2</v>
      </c>
      <c r="C6" s="4">
        <v>1.25</v>
      </c>
      <c r="D6" s="4">
        <v>7.94</v>
      </c>
      <c r="E6" s="4">
        <v>5.7500000000000002E-2</v>
      </c>
      <c r="F6" s="4">
        <v>0.87</v>
      </c>
      <c r="G6" s="4">
        <v>3.91</v>
      </c>
      <c r="H6" s="5">
        <f t="shared" si="0"/>
        <v>0.15743073047858941</v>
      </c>
      <c r="I6" s="5">
        <f xml:space="preserve"> 2 *H6</f>
        <v>0.31486146095717882</v>
      </c>
      <c r="J6" s="5">
        <f t="shared" si="1"/>
        <v>3.9655095838435621E-2</v>
      </c>
      <c r="K6" s="9">
        <f t="shared" si="2"/>
        <v>0.22250639386189258</v>
      </c>
      <c r="L6" s="9">
        <f t="shared" si="3"/>
        <v>0.44501278772378516</v>
      </c>
      <c r="M6" s="9">
        <f t="shared" si="4"/>
        <v>0.11381401220557164</v>
      </c>
    </row>
    <row r="7" spans="1:23" x14ac:dyDescent="0.2">
      <c r="A7" s="4">
        <v>5</v>
      </c>
      <c r="B7" s="4">
        <v>8.0699999999999994E-2</v>
      </c>
      <c r="C7" s="4">
        <v>1.5</v>
      </c>
      <c r="D7" s="4">
        <v>7.44</v>
      </c>
      <c r="E7" s="4">
        <v>5.7500000000000002E-2</v>
      </c>
      <c r="F7" s="4">
        <v>1.1399999999999999</v>
      </c>
      <c r="G7" s="4">
        <v>3.09</v>
      </c>
      <c r="H7" s="5">
        <f t="shared" si="0"/>
        <v>0.20161290322580644</v>
      </c>
      <c r="I7" s="5">
        <f xml:space="preserve"> 2 *H7</f>
        <v>0.40322580645161288</v>
      </c>
      <c r="J7" s="5">
        <f t="shared" si="1"/>
        <v>5.4197016996184524E-2</v>
      </c>
      <c r="K7" s="9">
        <f t="shared" si="2"/>
        <v>0.36893203883495146</v>
      </c>
      <c r="L7" s="9">
        <f t="shared" si="3"/>
        <v>0.73786407766990292</v>
      </c>
      <c r="M7" s="9">
        <f t="shared" si="4"/>
        <v>0.23879096364721775</v>
      </c>
    </row>
    <row r="8" spans="1:23" x14ac:dyDescent="0.2">
      <c r="A8" s="21">
        <v>1</v>
      </c>
      <c r="B8" s="21">
        <v>6.7100000000000007E-2</v>
      </c>
      <c r="C8" s="21">
        <v>1.55</v>
      </c>
      <c r="D8" s="21">
        <v>6.8</v>
      </c>
      <c r="E8" s="21">
        <v>5.7500000000000002E-2</v>
      </c>
      <c r="F8" s="21">
        <v>1.3</v>
      </c>
      <c r="G8" s="21">
        <v>3.84</v>
      </c>
      <c r="H8" s="22">
        <f t="shared" si="0"/>
        <v>0.22794117647058826</v>
      </c>
      <c r="I8" s="22">
        <f t="shared" ref="I8:I14" si="5">2 *H8</f>
        <v>0.45588235294117652</v>
      </c>
      <c r="J8" s="22">
        <f t="shared" si="1"/>
        <v>6.7041522491349495E-2</v>
      </c>
      <c r="K8" s="23">
        <f t="shared" si="2"/>
        <v>0.33854166666666669</v>
      </c>
      <c r="L8" s="23">
        <f t="shared" si="3"/>
        <v>0.67708333333333337</v>
      </c>
      <c r="M8" s="23">
        <f t="shared" si="4"/>
        <v>0.17632378472222224</v>
      </c>
    </row>
    <row r="9" spans="1:23" x14ac:dyDescent="0.2">
      <c r="A9" s="21">
        <v>3</v>
      </c>
      <c r="B9" s="21">
        <v>6.7100000000000007E-2</v>
      </c>
      <c r="C9" s="21">
        <v>1.67</v>
      </c>
      <c r="D9" s="21">
        <v>8.2200000000000006</v>
      </c>
      <c r="E9" s="21">
        <v>5.7500000000000002E-2</v>
      </c>
      <c r="F9" s="21">
        <v>0.89</v>
      </c>
      <c r="G9" s="21">
        <v>3.6</v>
      </c>
      <c r="H9" s="22">
        <f t="shared" si="0"/>
        <v>0.20316301703163014</v>
      </c>
      <c r="I9" s="22">
        <f t="shared" si="5"/>
        <v>0.40632603406326029</v>
      </c>
      <c r="J9" s="22">
        <f t="shared" si="1"/>
        <v>4.9431391005262802E-2</v>
      </c>
      <c r="K9" s="23">
        <f t="shared" si="2"/>
        <v>0.24722222222222223</v>
      </c>
      <c r="L9" s="23">
        <f t="shared" si="3"/>
        <v>0.49444444444444446</v>
      </c>
      <c r="M9" s="23">
        <f t="shared" si="4"/>
        <v>0.13734567901234568</v>
      </c>
    </row>
    <row r="10" spans="1:23" x14ac:dyDescent="0.2">
      <c r="A10" s="21">
        <v>4</v>
      </c>
      <c r="B10" s="21">
        <v>6.7100000000000007E-2</v>
      </c>
      <c r="C10" s="21">
        <v>2.15</v>
      </c>
      <c r="D10" s="21">
        <v>8.16</v>
      </c>
      <c r="E10" s="21">
        <v>5.7500000000000002E-2</v>
      </c>
      <c r="F10" s="21">
        <v>1.01</v>
      </c>
      <c r="G10" s="21">
        <v>3.56</v>
      </c>
      <c r="H10" s="22">
        <f t="shared" si="0"/>
        <v>0.26348039215686275</v>
      </c>
      <c r="I10" s="22">
        <f t="shared" si="5"/>
        <v>0.52696078431372551</v>
      </c>
      <c r="J10" s="22">
        <f t="shared" si="1"/>
        <v>6.4578527489427134E-2</v>
      </c>
      <c r="K10" s="23">
        <f t="shared" si="2"/>
        <v>0.2837078651685393</v>
      </c>
      <c r="L10" s="23">
        <f t="shared" si="3"/>
        <v>0.56741573033707859</v>
      </c>
      <c r="M10" s="23">
        <f t="shared" si="4"/>
        <v>0.15938644110592096</v>
      </c>
    </row>
    <row r="11" spans="1:23" x14ac:dyDescent="0.2">
      <c r="A11" s="10">
        <v>1</v>
      </c>
      <c r="B11" s="10">
        <v>5.5500000000000001E-2</v>
      </c>
      <c r="C11" s="10">
        <v>2.35</v>
      </c>
      <c r="D11" s="10">
        <v>9.35</v>
      </c>
      <c r="E11" s="10">
        <v>5.7500000000000002E-2</v>
      </c>
      <c r="F11" s="10">
        <v>0.96</v>
      </c>
      <c r="G11" s="10">
        <v>3.72</v>
      </c>
      <c r="H11" s="11">
        <f t="shared" si="0"/>
        <v>0.25133689839572193</v>
      </c>
      <c r="I11" s="11">
        <f t="shared" si="5"/>
        <v>0.50267379679144386</v>
      </c>
      <c r="J11" s="11">
        <f t="shared" si="1"/>
        <v>5.3761903400154423E-2</v>
      </c>
      <c r="K11" s="12">
        <f t="shared" si="2"/>
        <v>0.25806451612903225</v>
      </c>
      <c r="L11" s="12">
        <f t="shared" si="3"/>
        <v>0.5161290322580645</v>
      </c>
      <c r="M11" s="12">
        <f t="shared" si="4"/>
        <v>0.13874436351023237</v>
      </c>
      <c r="N11" s="2"/>
      <c r="T11" s="2"/>
      <c r="U11" s="2"/>
      <c r="V11" s="2"/>
      <c r="W11" s="2"/>
    </row>
    <row r="12" spans="1:23" x14ac:dyDescent="0.2">
      <c r="A12" s="10">
        <v>2</v>
      </c>
      <c r="B12" s="10">
        <v>5.5500000000000001E-2</v>
      </c>
      <c r="C12" s="10">
        <v>2.4</v>
      </c>
      <c r="D12" s="10">
        <v>11.69</v>
      </c>
      <c r="E12" s="10">
        <v>5.7500000000000002E-2</v>
      </c>
      <c r="F12" s="10">
        <v>1.1399999999999999</v>
      </c>
      <c r="G12" s="10">
        <v>3.34</v>
      </c>
      <c r="H12" s="11">
        <f t="shared" si="0"/>
        <v>0.20530367835757057</v>
      </c>
      <c r="I12" s="11">
        <f t="shared" si="5"/>
        <v>0.41060735671514115</v>
      </c>
      <c r="J12" s="11">
        <f t="shared" si="1"/>
        <v>3.5124666955957333E-2</v>
      </c>
      <c r="K12" s="12">
        <f t="shared" si="2"/>
        <v>0.34131736526946105</v>
      </c>
      <c r="L12" s="12">
        <f t="shared" si="3"/>
        <v>0.6826347305389221</v>
      </c>
      <c r="M12" s="12">
        <f t="shared" si="4"/>
        <v>0.20438165584997667</v>
      </c>
      <c r="N12" s="2"/>
      <c r="T12" s="2"/>
      <c r="U12" s="2"/>
      <c r="V12" s="2"/>
      <c r="W12" s="2"/>
    </row>
    <row r="13" spans="1:23" x14ac:dyDescent="0.2">
      <c r="A13" s="10">
        <v>5</v>
      </c>
      <c r="B13" s="10">
        <v>5.5500000000000001E-2</v>
      </c>
      <c r="C13" s="10">
        <v>3.4</v>
      </c>
      <c r="D13" s="10">
        <v>10.37</v>
      </c>
      <c r="E13" s="10">
        <v>5.7500000000000002E-2</v>
      </c>
      <c r="F13" s="10">
        <v>1</v>
      </c>
      <c r="G13" s="10">
        <v>3.6</v>
      </c>
      <c r="H13" s="11">
        <f t="shared" si="0"/>
        <v>0.32786885245901642</v>
      </c>
      <c r="I13" s="11">
        <f t="shared" si="5"/>
        <v>0.65573770491803285</v>
      </c>
      <c r="J13" s="11">
        <f t="shared" si="1"/>
        <v>6.3234108478113102E-2</v>
      </c>
      <c r="K13" s="12">
        <f t="shared" si="2"/>
        <v>0.27777777777777779</v>
      </c>
      <c r="L13" s="12">
        <f t="shared" si="3"/>
        <v>0.55555555555555558</v>
      </c>
      <c r="M13" s="12">
        <f t="shared" si="4"/>
        <v>0.15432098765432098</v>
      </c>
      <c r="N13" s="2"/>
      <c r="T13" s="2"/>
      <c r="U13" s="2"/>
      <c r="V13" s="2"/>
      <c r="W13" s="2"/>
    </row>
    <row r="14" spans="1:23" x14ac:dyDescent="0.2">
      <c r="A14" s="10">
        <v>7</v>
      </c>
      <c r="B14" s="10">
        <v>5.5500000000000001E-2</v>
      </c>
      <c r="C14" s="10">
        <v>3.3</v>
      </c>
      <c r="D14" s="10">
        <v>10.56</v>
      </c>
      <c r="E14" s="10">
        <v>5.7500000000000002E-2</v>
      </c>
      <c r="F14" s="10">
        <v>1.37</v>
      </c>
      <c r="G14" s="10">
        <v>3.91</v>
      </c>
      <c r="H14" s="11">
        <f t="shared" si="0"/>
        <v>0.31249999999999994</v>
      </c>
      <c r="I14" s="11">
        <f t="shared" si="5"/>
        <v>0.62499999999999989</v>
      </c>
      <c r="J14" s="11">
        <f t="shared" si="1"/>
        <v>5.918560606060605E-2</v>
      </c>
      <c r="K14" s="12">
        <f t="shared" si="2"/>
        <v>0.35038363171355502</v>
      </c>
      <c r="L14" s="12">
        <f t="shared" si="3"/>
        <v>0.70076726342711004</v>
      </c>
      <c r="M14" s="12">
        <f t="shared" si="4"/>
        <v>0.17922436404785422</v>
      </c>
      <c r="N14" s="2"/>
      <c r="T14" s="2"/>
      <c r="U14" s="2"/>
      <c r="V14" s="2"/>
      <c r="W14" s="2"/>
    </row>
    <row r="15" spans="1:23" x14ac:dyDescent="0.2">
      <c r="A15" s="18">
        <v>1</v>
      </c>
      <c r="B15" s="18">
        <v>4.4699999999999997E-2</v>
      </c>
      <c r="C15" s="18">
        <v>5.8</v>
      </c>
      <c r="D15" s="18">
        <v>13.4</v>
      </c>
      <c r="E15" s="18">
        <v>5.7500000000000002E-2</v>
      </c>
      <c r="F15" s="18">
        <v>1.1299999999999999</v>
      </c>
      <c r="G15" s="18">
        <v>3.29</v>
      </c>
      <c r="H15" s="19">
        <f t="shared" si="0"/>
        <v>0.43283582089552236</v>
      </c>
      <c r="I15" s="19">
        <f t="shared" ref="I15:I20" si="6" xml:space="preserve"> 2 *H15</f>
        <v>0.86567164179104472</v>
      </c>
      <c r="J15" s="19">
        <f t="shared" si="1"/>
        <v>6.46023613276899E-2</v>
      </c>
      <c r="K15" s="20">
        <f t="shared" si="2"/>
        <v>0.34346504559270513</v>
      </c>
      <c r="L15" s="20">
        <f t="shared" si="3"/>
        <v>0.68693009118541026</v>
      </c>
      <c r="M15" s="20">
        <f t="shared" si="4"/>
        <v>0.208793340785839</v>
      </c>
    </row>
    <row r="16" spans="1:23" x14ac:dyDescent="0.2">
      <c r="A16" s="18">
        <v>3</v>
      </c>
      <c r="B16" s="18">
        <v>4.4699999999999997E-2</v>
      </c>
      <c r="C16" s="18">
        <v>4.7</v>
      </c>
      <c r="D16" s="18">
        <v>12.53</v>
      </c>
      <c r="E16" s="18">
        <v>5.7500000000000002E-2</v>
      </c>
      <c r="F16" s="18">
        <v>1.1399999999999999</v>
      </c>
      <c r="G16" s="18">
        <v>3.54</v>
      </c>
      <c r="H16" s="19">
        <f t="shared" si="0"/>
        <v>0.37509976057462097</v>
      </c>
      <c r="I16" s="19">
        <f t="shared" si="6"/>
        <v>0.75019952114924193</v>
      </c>
      <c r="J16" s="19">
        <f t="shared" si="1"/>
        <v>5.987226824814381E-2</v>
      </c>
      <c r="K16" s="20">
        <f t="shared" si="2"/>
        <v>0.32203389830508472</v>
      </c>
      <c r="L16" s="20">
        <f t="shared" si="3"/>
        <v>0.64406779661016944</v>
      </c>
      <c r="M16" s="20">
        <f t="shared" si="4"/>
        <v>0.18194005553959589</v>
      </c>
    </row>
    <row r="17" spans="1:23" x14ac:dyDescent="0.2">
      <c r="A17" s="18">
        <v>4</v>
      </c>
      <c r="B17" s="18">
        <v>4.4699999999999997E-2</v>
      </c>
      <c r="C17" s="18">
        <v>4.7</v>
      </c>
      <c r="D17" s="18">
        <v>12.47</v>
      </c>
      <c r="E17" s="18">
        <v>5.7500000000000002E-2</v>
      </c>
      <c r="F17" s="18">
        <v>1.08</v>
      </c>
      <c r="G17" s="18">
        <v>3.28</v>
      </c>
      <c r="H17" s="19">
        <f t="shared" si="0"/>
        <v>0.37690457097032881</v>
      </c>
      <c r="I17" s="19">
        <f t="shared" si="6"/>
        <v>0.75380914194065762</v>
      </c>
      <c r="J17" s="19">
        <f t="shared" si="1"/>
        <v>6.0449810901415997E-2</v>
      </c>
      <c r="K17" s="20">
        <f t="shared" si="2"/>
        <v>0.32926829268292684</v>
      </c>
      <c r="L17" s="20">
        <f t="shared" si="3"/>
        <v>0.65853658536585369</v>
      </c>
      <c r="M17" s="20">
        <f t="shared" si="4"/>
        <v>0.20077334919690665</v>
      </c>
    </row>
    <row r="18" spans="1:23" x14ac:dyDescent="0.2">
      <c r="A18" s="13">
        <v>3</v>
      </c>
      <c r="B18" s="13">
        <v>3.6200000000000003E-2</v>
      </c>
      <c r="C18" s="13">
        <v>7.4</v>
      </c>
      <c r="D18" s="13">
        <v>14.24</v>
      </c>
      <c r="E18" s="13">
        <v>5.7500000000000002E-2</v>
      </c>
      <c r="F18" s="13">
        <v>1.1200000000000001</v>
      </c>
      <c r="G18" s="13">
        <v>3.28</v>
      </c>
      <c r="H18" s="14">
        <f t="shared" si="0"/>
        <v>0.5196629213483146</v>
      </c>
      <c r="I18" s="14">
        <f t="shared" si="6"/>
        <v>1.0393258426966292</v>
      </c>
      <c r="J18" s="14">
        <f t="shared" si="1"/>
        <v>7.2986365357909352E-2</v>
      </c>
      <c r="K18" s="15">
        <f t="shared" si="2"/>
        <v>0.34146341463414637</v>
      </c>
      <c r="L18" s="15">
        <f t="shared" si="3"/>
        <v>0.68292682926829273</v>
      </c>
      <c r="M18" s="15">
        <f t="shared" si="4"/>
        <v>0.20820939916716247</v>
      </c>
      <c r="N18" s="2"/>
      <c r="T18" s="2"/>
      <c r="U18" s="2"/>
      <c r="V18" s="2"/>
      <c r="W18" s="2"/>
    </row>
    <row r="19" spans="1:23" x14ac:dyDescent="0.2">
      <c r="A19" s="13">
        <v>4</v>
      </c>
      <c r="B19" s="13">
        <v>3.6200000000000003E-2</v>
      </c>
      <c r="C19" s="13">
        <v>8.5</v>
      </c>
      <c r="D19" s="13">
        <v>12.3</v>
      </c>
      <c r="E19" s="13">
        <v>5.7500000000000002E-2</v>
      </c>
      <c r="F19" s="13">
        <v>1</v>
      </c>
      <c r="G19" s="13">
        <v>3.37</v>
      </c>
      <c r="H19" s="14">
        <f t="shared" si="0"/>
        <v>0.69105691056910568</v>
      </c>
      <c r="I19" s="14">
        <f t="shared" si="6"/>
        <v>1.3821138211382114</v>
      </c>
      <c r="J19" s="14">
        <f t="shared" si="1"/>
        <v>0.11236697732830986</v>
      </c>
      <c r="K19" s="15">
        <f t="shared" si="2"/>
        <v>0.29673590504451036</v>
      </c>
      <c r="L19" s="15">
        <f t="shared" si="3"/>
        <v>0.59347181008902072</v>
      </c>
      <c r="M19" s="15">
        <f t="shared" si="4"/>
        <v>0.17610439468516934</v>
      </c>
      <c r="N19" s="2"/>
      <c r="T19" s="2"/>
      <c r="U19" s="2"/>
      <c r="V19" s="2"/>
      <c r="W19" s="2"/>
    </row>
    <row r="20" spans="1:23" x14ac:dyDescent="0.2">
      <c r="A20" s="13">
        <v>5</v>
      </c>
      <c r="B20" s="13">
        <v>3.6200000000000003E-2</v>
      </c>
      <c r="C20" s="13">
        <v>6.6</v>
      </c>
      <c r="D20" s="13">
        <v>12.28</v>
      </c>
      <c r="E20" s="13">
        <v>5.7500000000000002E-2</v>
      </c>
      <c r="F20" s="13">
        <v>1.28</v>
      </c>
      <c r="G20" s="13">
        <v>3.62</v>
      </c>
      <c r="H20" s="14">
        <f t="shared" si="0"/>
        <v>0.53745928338762217</v>
      </c>
      <c r="I20" s="14">
        <f t="shared" si="6"/>
        <v>1.0749185667752443</v>
      </c>
      <c r="J20" s="14">
        <f t="shared" si="1"/>
        <v>8.7534085242283746E-2</v>
      </c>
      <c r="K20" s="15">
        <f t="shared" si="2"/>
        <v>0.35359116022099446</v>
      </c>
      <c r="L20" s="15">
        <f t="shared" si="3"/>
        <v>0.70718232044198892</v>
      </c>
      <c r="M20" s="15">
        <f t="shared" si="4"/>
        <v>0.1953542321662953</v>
      </c>
      <c r="N20" s="2"/>
      <c r="T20" s="2"/>
      <c r="U20" s="2"/>
      <c r="V20" s="2"/>
      <c r="W20" s="2"/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8"/>
      <c r="L21" s="8"/>
      <c r="M21" s="8"/>
      <c r="P21" t="s">
        <v>20</v>
      </c>
      <c r="Q21" t="s">
        <v>21</v>
      </c>
    </row>
    <row r="22" spans="1:23" x14ac:dyDescent="0.2">
      <c r="A22" s="4" t="s">
        <v>15</v>
      </c>
      <c r="B22" s="9">
        <f t="shared" ref="B22:M22" si="7">AVERAGE(B5:B7)</f>
        <v>8.0699999999999994E-2</v>
      </c>
      <c r="C22" s="9">
        <f t="shared" si="7"/>
        <v>1.25</v>
      </c>
      <c r="D22" s="9">
        <f t="shared" si="7"/>
        <v>7.2266666666666666</v>
      </c>
      <c r="E22" s="9">
        <f t="shared" si="7"/>
        <v>5.7500000000000002E-2</v>
      </c>
      <c r="F22" s="9">
        <f t="shared" si="7"/>
        <v>1.0033333333333332</v>
      </c>
      <c r="G22" s="9">
        <f t="shared" si="7"/>
        <v>3.436666666666667</v>
      </c>
      <c r="H22" s="9">
        <f t="shared" si="7"/>
        <v>0.17259126414485151</v>
      </c>
      <c r="I22" s="9">
        <f t="shared" si="7"/>
        <v>0.34518252828970303</v>
      </c>
      <c r="J22" s="9">
        <f t="shared" si="7"/>
        <v>4.8080879805207644E-2</v>
      </c>
      <c r="K22" s="9">
        <f t="shared" si="7"/>
        <v>0.29785107877407385</v>
      </c>
      <c r="L22" s="9">
        <f t="shared" si="7"/>
        <v>0.5957021575481477</v>
      </c>
      <c r="M22" s="9">
        <f t="shared" si="7"/>
        <v>0.17838389499733012</v>
      </c>
      <c r="O22" s="9">
        <f>B22*I22-E22*L22</f>
        <v>-6.3966440260394622E-3</v>
      </c>
      <c r="P22">
        <f>B22*I22</f>
        <v>2.7856230032979032E-2</v>
      </c>
      <c r="Q22">
        <f>E22*L22</f>
        <v>3.4252874059018494E-2</v>
      </c>
    </row>
    <row r="23" spans="1:23" x14ac:dyDescent="0.2">
      <c r="A23" s="21" t="s">
        <v>16</v>
      </c>
      <c r="B23" s="23">
        <f t="shared" ref="B23:M23" si="8">AVERAGE(B8:B10)</f>
        <v>6.7100000000000007E-2</v>
      </c>
      <c r="C23" s="23">
        <f t="shared" si="8"/>
        <v>1.7899999999999998</v>
      </c>
      <c r="D23" s="23">
        <f t="shared" si="8"/>
        <v>7.7266666666666666</v>
      </c>
      <c r="E23" s="23">
        <f t="shared" si="8"/>
        <v>5.7500000000000002E-2</v>
      </c>
      <c r="F23" s="23">
        <f t="shared" si="8"/>
        <v>1.0666666666666667</v>
      </c>
      <c r="G23" s="23">
        <f t="shared" si="8"/>
        <v>3.6666666666666665</v>
      </c>
      <c r="H23" s="23">
        <f t="shared" si="8"/>
        <v>0.2315281952196937</v>
      </c>
      <c r="I23" s="23">
        <f t="shared" si="8"/>
        <v>0.4630563904393874</v>
      </c>
      <c r="J23" s="23">
        <f t="shared" si="8"/>
        <v>6.0350480328679811E-2</v>
      </c>
      <c r="K23" s="23">
        <f t="shared" si="8"/>
        <v>0.28982391801914276</v>
      </c>
      <c r="L23" s="23">
        <f t="shared" si="8"/>
        <v>0.57964783603828551</v>
      </c>
      <c r="M23" s="23">
        <f t="shared" si="8"/>
        <v>0.15768530161349628</v>
      </c>
      <c r="O23" s="9">
        <f>B23*I23-E23*L23</f>
        <v>-2.2586667737185193E-3</v>
      </c>
      <c r="P23">
        <f>B23*I23</f>
        <v>3.1071083798482897E-2</v>
      </c>
      <c r="Q23">
        <f>E23*L23</f>
        <v>3.3329750572201416E-2</v>
      </c>
    </row>
    <row r="24" spans="1:23" x14ac:dyDescent="0.2">
      <c r="A24" s="10" t="s">
        <v>17</v>
      </c>
      <c r="B24" s="12">
        <f t="shared" ref="B24:M24" si="9">AVERAGE(B11:B14)</f>
        <v>5.5500000000000001E-2</v>
      </c>
      <c r="C24" s="12">
        <f t="shared" si="9"/>
        <v>2.8624999999999998</v>
      </c>
      <c r="D24" s="12">
        <f t="shared" si="9"/>
        <v>10.4925</v>
      </c>
      <c r="E24" s="12">
        <f t="shared" si="9"/>
        <v>5.7500000000000002E-2</v>
      </c>
      <c r="F24" s="12">
        <f t="shared" si="9"/>
        <v>1.1174999999999999</v>
      </c>
      <c r="G24" s="12">
        <f t="shared" si="9"/>
        <v>3.6425000000000001</v>
      </c>
      <c r="H24" s="12">
        <f t="shared" si="9"/>
        <v>0.27425235730307723</v>
      </c>
      <c r="I24" s="12">
        <f t="shared" si="9"/>
        <v>0.54850471460615446</v>
      </c>
      <c r="J24" s="12">
        <f t="shared" si="9"/>
        <v>5.2826571223707729E-2</v>
      </c>
      <c r="K24" s="12">
        <f t="shared" si="9"/>
        <v>0.30688582272245651</v>
      </c>
      <c r="L24" s="12">
        <f t="shared" si="9"/>
        <v>0.61377164544491303</v>
      </c>
      <c r="M24" s="12">
        <f t="shared" si="9"/>
        <v>0.16916784276559607</v>
      </c>
      <c r="O24" s="9">
        <f>B24*I24-E24*L24</f>
        <v>-4.8498579524409238E-3</v>
      </c>
      <c r="P24">
        <f>B24*I24</f>
        <v>3.0442011660641574E-2</v>
      </c>
      <c r="Q24">
        <f>E24*L24</f>
        <v>3.5291869613082498E-2</v>
      </c>
    </row>
    <row r="25" spans="1:23" x14ac:dyDescent="0.2">
      <c r="A25" s="18" t="s">
        <v>18</v>
      </c>
      <c r="B25" s="20">
        <f t="shared" ref="B25:M25" si="10">AVERAGE(B15:B17)</f>
        <v>4.4699999999999997E-2</v>
      </c>
      <c r="C25" s="20">
        <f t="shared" si="10"/>
        <v>5.0666666666666664</v>
      </c>
      <c r="D25" s="20">
        <f t="shared" si="10"/>
        <v>12.799999999999999</v>
      </c>
      <c r="E25" s="20">
        <f t="shared" si="10"/>
        <v>5.7500000000000002E-2</v>
      </c>
      <c r="F25" s="20">
        <f t="shared" si="10"/>
        <v>1.1166666666666665</v>
      </c>
      <c r="G25" s="20">
        <f t="shared" si="10"/>
        <v>3.3699999999999997</v>
      </c>
      <c r="H25" s="20">
        <f t="shared" si="10"/>
        <v>0.39494671748015736</v>
      </c>
      <c r="I25" s="20">
        <f t="shared" si="10"/>
        <v>0.78989343496031472</v>
      </c>
      <c r="J25" s="20">
        <f t="shared" si="10"/>
        <v>6.1641480159083238E-2</v>
      </c>
      <c r="K25" s="20">
        <f t="shared" si="10"/>
        <v>0.33158907886023892</v>
      </c>
      <c r="L25" s="20">
        <f t="shared" si="10"/>
        <v>0.66317815772047783</v>
      </c>
      <c r="M25" s="20">
        <f t="shared" si="10"/>
        <v>0.19716891517411383</v>
      </c>
      <c r="O25" s="9">
        <f>B25*I25-E25*L25</f>
        <v>-2.8245075262014127E-3</v>
      </c>
      <c r="P25">
        <f>B25*I25</f>
        <v>3.5308236542726065E-2</v>
      </c>
      <c r="Q25">
        <f>E25*L25</f>
        <v>3.8132744068927478E-2</v>
      </c>
    </row>
    <row r="26" spans="1:23" x14ac:dyDescent="0.2">
      <c r="A26" s="13" t="s">
        <v>19</v>
      </c>
      <c r="B26" s="15">
        <f t="shared" ref="B26:M26" si="11">AVERAGE(B18:B20)</f>
        <v>3.6200000000000003E-2</v>
      </c>
      <c r="C26" s="15">
        <f t="shared" si="11"/>
        <v>7.5</v>
      </c>
      <c r="D26" s="15">
        <f t="shared" si="11"/>
        <v>12.94</v>
      </c>
      <c r="E26" s="15">
        <f t="shared" si="11"/>
        <v>5.7500000000000002E-2</v>
      </c>
      <c r="F26" s="15">
        <f t="shared" si="11"/>
        <v>1.1333333333333335</v>
      </c>
      <c r="G26" s="15">
        <f t="shared" si="11"/>
        <v>3.4233333333333333</v>
      </c>
      <c r="H26" s="15">
        <f t="shared" si="11"/>
        <v>0.58272637176834752</v>
      </c>
      <c r="I26" s="15">
        <f t="shared" si="11"/>
        <v>1.165452743536695</v>
      </c>
      <c r="J26" s="15">
        <f t="shared" si="11"/>
        <v>9.0962475976167648E-2</v>
      </c>
      <c r="K26" s="15">
        <f t="shared" si="11"/>
        <v>0.33059682663321704</v>
      </c>
      <c r="L26" s="15">
        <f t="shared" si="11"/>
        <v>0.66119365326643409</v>
      </c>
      <c r="M26" s="15">
        <f t="shared" si="11"/>
        <v>0.19322267533954238</v>
      </c>
      <c r="O26" s="9">
        <f>B26*I26-E26*L26</f>
        <v>4.1707542532084044E-3</v>
      </c>
      <c r="P26">
        <f>B26*I26</f>
        <v>4.2189389316028364E-2</v>
      </c>
      <c r="Q26">
        <f>E26*L26</f>
        <v>3.801863506281996E-2</v>
      </c>
    </row>
    <row r="27" spans="1:2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2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2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2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pageMargins left="0.7" right="0.7" top="0.75" bottom="0.75" header="0.3" footer="0.3"/>
  <ignoredErrors>
    <ignoredError sqref="B22:B26 C22:C26 D22:D26 E23:G26 E22 G22" formulaRang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Distance and Time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cp:lastPrinted>2021-10-11T19:15:43Z</cp:lastPrinted>
  <dcterms:created xsi:type="dcterms:W3CDTF">2021-10-05T17:23:11Z</dcterms:created>
  <dcterms:modified xsi:type="dcterms:W3CDTF">2022-02-18T15:11:02Z</dcterms:modified>
  <cp:category/>
  <cp:contentStatus/>
</cp:coreProperties>
</file>