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mc:AlternateContent xmlns:mc="http://schemas.openxmlformats.org/markup-compatibility/2006">
    <mc:Choice Requires="x15">
      <x15ac:absPath xmlns:x15ac="http://schemas.microsoft.com/office/spreadsheetml/2010/11/ac" url="https://purdue0.sharepoint.com/sites/VPHROrganizationalEffectiveness/Shared Documents/General/Payroll Calendars/"/>
    </mc:Choice>
  </mc:AlternateContent>
  <xr:revisionPtr revIDLastSave="240" documentId="8_{EB94CC81-56F0-4FAF-95ED-0258DCEBA4E3}" xr6:coauthVersionLast="47" xr6:coauthVersionMax="47" xr10:uidLastSave="{4DA12D9D-013C-47AD-8989-4128B450988D}"/>
  <bookViews>
    <workbookView xWindow="28680" yWindow="-120" windowWidth="29040" windowHeight="16440" xr2:uid="{00000000-000D-0000-FFFF-FFFF00000000}"/>
  </bookViews>
  <sheets>
    <sheet name="CALC" sheetId="1" r:id="rId1"/>
    <sheet name="Instructions" sheetId="4" r:id="rId2"/>
    <sheet name="General Info for Form" sheetId="2" r:id="rId3"/>
  </sheets>
  <definedNames>
    <definedName name="campus">'General Info for Form'!$C$30:$D$32</definedName>
    <definedName name="paydate">'General Info for Form'!$H$16:$H$26</definedName>
    <definedName name="ppDates">'General Info for Form'!$D$16:$G$26</definedName>
    <definedName name="ppDays">'General Info for Form'!$D$2:$G$12</definedName>
    <definedName name="_xlnm.Print_Area" localSheetId="1">Instructions!$C$1:$C$62</definedName>
    <definedName name="start">'General Info for Form'!$H$2</definedName>
    <definedName name="Z_BE8320D7_8A41_4651_A4B8_08B51B270370_.wvu.PrintArea" localSheetId="0" hidden="1">CALC!$A$1:$P$69</definedName>
  </definedNames>
  <calcPr calcId="191029"/>
  <customWorkbookViews>
    <customWorkbookView name="Gregory T. Gick - Personal View" guid="{BE8320D7-8A41-4651-A4B8-08B51B270370}" mergeInterval="0" personalView="1" maximized="1" windowWidth="1276" windowHeight="83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8" i="2" l="1"/>
  <c r="F18" i="2"/>
  <c r="G43" i="1"/>
  <c r="G39" i="1"/>
  <c r="U25" i="1"/>
  <c r="U24" i="1"/>
  <c r="U21" i="1"/>
  <c r="M31" i="1" s="1"/>
  <c r="G31" i="1"/>
  <c r="E31" i="1"/>
  <c r="E23" i="1"/>
  <c r="E24" i="1"/>
  <c r="E25" i="1"/>
  <c r="E26" i="1"/>
  <c r="E27" i="1"/>
  <c r="T17" i="1" s="1"/>
  <c r="E28" i="1"/>
  <c r="E29" i="1"/>
  <c r="E30" i="1"/>
  <c r="E22" i="1"/>
  <c r="K19" i="2"/>
  <c r="L19" i="2" s="1"/>
  <c r="M19" i="2" s="1"/>
  <c r="N19" i="2" s="1"/>
  <c r="O19" i="2" s="1"/>
  <c r="P19" i="2" s="1"/>
  <c r="Q19" i="2" s="1"/>
  <c r="R19" i="2" s="1"/>
  <c r="K31" i="1" l="1"/>
  <c r="H23" i="2"/>
  <c r="H22" i="2"/>
  <c r="T16" i="1" l="1"/>
  <c r="B16" i="1"/>
  <c r="K4" i="2" l="1"/>
  <c r="K5" i="2" l="1"/>
  <c r="K6" i="2" s="1"/>
  <c r="L4" i="2"/>
  <c r="J5" i="2"/>
  <c r="J6" i="2" s="1"/>
  <c r="J7" i="2" s="1"/>
  <c r="J8" i="2" s="1"/>
  <c r="J9" i="2" s="1"/>
  <c r="J10" i="2" s="1"/>
  <c r="J11" i="2" s="1"/>
  <c r="J12" i="2" s="1"/>
  <c r="J13" i="2" s="1"/>
  <c r="J14" i="2" s="1"/>
  <c r="J15" i="2" s="1"/>
  <c r="J16" i="2" s="1"/>
  <c r="J17" i="2" s="1"/>
  <c r="K7" i="2" l="1"/>
  <c r="L5" i="2"/>
  <c r="L6" i="2" s="1"/>
  <c r="L7" i="2" s="1"/>
  <c r="L8" i="2" s="1"/>
  <c r="L9" i="2" s="1"/>
  <c r="L10" i="2" s="1"/>
  <c r="L11" i="2" s="1"/>
  <c r="L12" i="2" s="1"/>
  <c r="L13" i="2" s="1"/>
  <c r="L14" i="2" s="1"/>
  <c r="L15" i="2" s="1"/>
  <c r="L16" i="2" s="1"/>
  <c r="L17" i="2" s="1"/>
  <c r="M4" i="2"/>
  <c r="K8" i="2" l="1"/>
  <c r="K9" i="2" s="1"/>
  <c r="K10" i="2" s="1"/>
  <c r="K11" i="2" s="1"/>
  <c r="N4" i="2"/>
  <c r="O4" i="2" s="1"/>
  <c r="M5" i="2"/>
  <c r="M6" i="2" s="1"/>
  <c r="M7" i="2" s="1"/>
  <c r="M8" i="2" s="1"/>
  <c r="M9" i="2" s="1"/>
  <c r="M10" i="2" s="1"/>
  <c r="M11" i="2" s="1"/>
  <c r="M12" i="2" s="1"/>
  <c r="M13" i="2" s="1"/>
  <c r="M14" i="2" s="1"/>
  <c r="M15" i="2" s="1"/>
  <c r="M16" i="2" s="1"/>
  <c r="M17" i="2" s="1"/>
  <c r="P4" i="2" l="1"/>
  <c r="K12" i="2"/>
  <c r="K13" i="2" s="1"/>
  <c r="K14" i="2" s="1"/>
  <c r="K15" i="2" s="1"/>
  <c r="K16" i="2" s="1"/>
  <c r="K17" i="2" s="1"/>
  <c r="N5" i="2"/>
  <c r="N6" i="2" s="1"/>
  <c r="N7" i="2" s="1"/>
  <c r="N8" i="2" s="1"/>
  <c r="N9" i="2" s="1"/>
  <c r="N10" i="2" s="1"/>
  <c r="N11" i="2" s="1"/>
  <c r="N12" i="2" s="1"/>
  <c r="N13" i="2" s="1"/>
  <c r="N14" i="2" s="1"/>
  <c r="N15" i="2" s="1"/>
  <c r="N16" i="2" s="1"/>
  <c r="N17" i="2" s="1"/>
  <c r="O5" i="2"/>
  <c r="O6" i="2" s="1"/>
  <c r="O7" i="2" s="1"/>
  <c r="O8" i="2" s="1"/>
  <c r="O9" i="2" s="1"/>
  <c r="O10" i="2" s="1"/>
  <c r="O11" i="2" s="1"/>
  <c r="O12" i="2" s="1"/>
  <c r="O13" i="2" s="1"/>
  <c r="O14" i="2" s="1"/>
  <c r="O15" i="2" s="1"/>
  <c r="O16" i="2" l="1"/>
  <c r="O17" i="2" s="1"/>
  <c r="F23" i="2"/>
  <c r="E23" i="2"/>
  <c r="G23" i="2"/>
  <c r="E21" i="2"/>
  <c r="F21" i="2"/>
  <c r="G26" i="1" s="1"/>
  <c r="G21" i="2"/>
  <c r="P5" i="2"/>
  <c r="Q4" i="2"/>
  <c r="P6" i="2" l="1"/>
  <c r="P7" i="2" s="1"/>
  <c r="P8" i="2" s="1"/>
  <c r="P9" i="2" s="1"/>
  <c r="P10" i="2" s="1"/>
  <c r="P11" i="2" s="1"/>
  <c r="P12" i="2" s="1"/>
  <c r="P13" i="2" s="1"/>
  <c r="P14" i="2" s="1"/>
  <c r="P15" i="2" s="1"/>
  <c r="P16" i="2" s="1"/>
  <c r="P17" i="2" s="1"/>
  <c r="F24" i="2" s="1"/>
  <c r="R4" i="2"/>
  <c r="Q5" i="2"/>
  <c r="Q6" i="2" s="1"/>
  <c r="Q7" i="2" s="1"/>
  <c r="Q8" i="2" s="1"/>
  <c r="Q9" i="2" s="1"/>
  <c r="Q10" i="2" s="1"/>
  <c r="Q11" i="2" s="1"/>
  <c r="Q12" i="2" s="1"/>
  <c r="Q13" i="2" s="1"/>
  <c r="Q14" i="2" s="1"/>
  <c r="Q15" i="2" s="1"/>
  <c r="Q16" i="2" s="1"/>
  <c r="Q17" i="2" s="1"/>
  <c r="R5" i="2" l="1"/>
  <c r="R6" i="2" s="1"/>
  <c r="R7" i="2" s="1"/>
  <c r="R8" i="2" s="1"/>
  <c r="R9" i="2" s="1"/>
  <c r="R10" i="2" s="1"/>
  <c r="H25" i="2"/>
  <c r="H26" i="2"/>
  <c r="H24" i="2"/>
  <c r="G26" i="2" l="1"/>
  <c r="E26" i="2"/>
  <c r="F26" i="2"/>
  <c r="H21" i="2"/>
  <c r="H20" i="2"/>
  <c r="H19" i="2"/>
  <c r="H18" i="2"/>
  <c r="H17" i="2"/>
  <c r="G42" i="1" l="1"/>
  <c r="G41" i="1"/>
  <c r="G40" i="1"/>
  <c r="G38" i="1"/>
  <c r="G37" i="1"/>
  <c r="G36" i="1"/>
  <c r="G35" i="1"/>
  <c r="G34" i="1" l="1"/>
  <c r="O54" i="1" l="1"/>
  <c r="D54" i="1"/>
  <c r="U20" i="1"/>
  <c r="M30" i="1" s="1"/>
  <c r="U19" i="1"/>
  <c r="M29" i="1" s="1"/>
  <c r="U18" i="1"/>
  <c r="M28" i="1" s="1"/>
  <c r="U17" i="1"/>
  <c r="M27" i="1" s="1"/>
  <c r="U16" i="1"/>
  <c r="M26" i="1" s="1"/>
  <c r="U15" i="1"/>
  <c r="M25" i="1" s="1"/>
  <c r="U14" i="1"/>
  <c r="M24" i="1" s="1"/>
  <c r="U13" i="1"/>
  <c r="M23" i="1" s="1"/>
  <c r="U12" i="1"/>
  <c r="F13" i="2"/>
  <c r="G13" i="2"/>
  <c r="E13" i="2"/>
  <c r="W3" i="2" l="1"/>
  <c r="W4" i="2" s="1"/>
  <c r="W5" i="2" s="1"/>
  <c r="W6" i="2" s="1"/>
  <c r="W7" i="2" s="1"/>
  <c r="W8" i="2" s="1"/>
  <c r="W9" i="2" s="1"/>
  <c r="W10" i="2" s="1"/>
  <c r="W11" i="2" s="1"/>
  <c r="W12" i="2" s="1"/>
  <c r="W13" i="2" s="1"/>
  <c r="W14" i="2" s="1"/>
  <c r="W15" i="2" s="1"/>
  <c r="W16" i="2" s="1"/>
  <c r="W17" i="2" s="1"/>
  <c r="W18" i="2" s="1"/>
  <c r="W19" i="2" s="1"/>
  <c r="W20" i="2" s="1"/>
  <c r="W21" i="2" s="1"/>
  <c r="W22" i="2" s="1"/>
  <c r="W23" i="2" s="1"/>
  <c r="W24" i="2" s="1"/>
  <c r="W25" i="2" s="1"/>
  <c r="W26" i="2" s="1"/>
  <c r="W27" i="2" s="1"/>
  <c r="W28" i="2" s="1"/>
  <c r="W29" i="2" s="1"/>
  <c r="W30" i="2" s="1"/>
  <c r="W31" i="2" s="1"/>
  <c r="W32" i="2" s="1"/>
  <c r="W33" i="2" s="1"/>
  <c r="W34" i="2" s="1"/>
  <c r="W35" i="2" s="1"/>
  <c r="W36" i="2" s="1"/>
  <c r="W37" i="2" s="1"/>
  <c r="W38" i="2" s="1"/>
  <c r="W39" i="2" s="1"/>
  <c r="W40" i="2" s="1"/>
  <c r="W41" i="2" s="1"/>
  <c r="W42" i="2" s="1"/>
  <c r="W43" i="2" s="1"/>
  <c r="W44" i="2" s="1"/>
  <c r="W45" i="2" s="1"/>
  <c r="W46" i="2" s="1"/>
  <c r="W47" i="2" s="1"/>
  <c r="W48" i="2" s="1"/>
  <c r="W49" i="2" s="1"/>
  <c r="W50" i="2" s="1"/>
  <c r="W51" i="2" s="1"/>
  <c r="W52" i="2" s="1"/>
  <c r="W53" i="2" s="1"/>
  <c r="W54" i="2" s="1"/>
  <c r="W55" i="2" s="1"/>
  <c r="W56" i="2" s="1"/>
  <c r="D55" i="1" l="1"/>
  <c r="D16" i="1" l="1"/>
  <c r="O53" i="1"/>
  <c r="O55" i="1"/>
  <c r="O56" i="1"/>
  <c r="O57" i="1"/>
  <c r="D51" i="1"/>
  <c r="D52" i="1"/>
  <c r="D53" i="1"/>
  <c r="D56" i="1"/>
  <c r="D57" i="1"/>
  <c r="D58" i="1"/>
  <c r="D50" i="1"/>
  <c r="K27" i="1"/>
  <c r="K24" i="1"/>
  <c r="M22" i="1"/>
  <c r="G23" i="1"/>
  <c r="G22" i="1"/>
  <c r="K23" i="1" l="1"/>
  <c r="K29" i="1"/>
  <c r="K28" i="1"/>
  <c r="K22" i="1"/>
  <c r="G19" i="2" l="1"/>
  <c r="E19" i="2"/>
  <c r="F19" i="2"/>
  <c r="G24" i="1" s="1"/>
  <c r="E20" i="2" l="1"/>
  <c r="G20" i="2"/>
  <c r="F20" i="2"/>
  <c r="G25" i="1" l="1"/>
  <c r="E24" i="2"/>
  <c r="G24" i="2"/>
  <c r="G28" i="1" l="1"/>
  <c r="G25" i="2"/>
  <c r="E25" i="2"/>
  <c r="F25" i="2"/>
  <c r="G30" i="1" s="1"/>
  <c r="K30" i="1"/>
  <c r="B19" i="1"/>
  <c r="L39" i="1" s="1"/>
  <c r="G29" i="1" l="1"/>
  <c r="L37" i="1"/>
  <c r="L38" i="1"/>
  <c r="L35" i="1"/>
  <c r="L34" i="1"/>
  <c r="L36" i="1"/>
  <c r="D19" i="1"/>
  <c r="L43" i="1" s="1"/>
  <c r="O58" i="1"/>
  <c r="O52" i="1"/>
  <c r="O51" i="1"/>
  <c r="O50" i="1"/>
  <c r="N50" i="1"/>
  <c r="I33" i="1"/>
  <c r="L40" i="1" l="1"/>
  <c r="L42" i="1"/>
  <c r="L41" i="1"/>
  <c r="L46" i="1" l="1"/>
  <c r="V3" i="2" l="1"/>
  <c r="U3" i="2" l="1"/>
  <c r="V4" i="2"/>
  <c r="U4" i="2" l="1"/>
  <c r="V5" i="2"/>
  <c r="U5" i="2" l="1"/>
  <c r="V6" i="2"/>
  <c r="V7" i="2" l="1"/>
  <c r="U6" i="2"/>
  <c r="V8" i="2" l="1"/>
  <c r="U7" i="2"/>
  <c r="V9" i="2" l="1"/>
  <c r="U8" i="2"/>
  <c r="V10" i="2" l="1"/>
  <c r="U9" i="2"/>
  <c r="U10" i="2" l="1"/>
  <c r="V11" i="2"/>
  <c r="V12" i="2" l="1"/>
  <c r="U11" i="2"/>
  <c r="U12" i="2" l="1"/>
  <c r="V13" i="2"/>
  <c r="U13" i="2" l="1"/>
  <c r="V14" i="2"/>
  <c r="V15" i="2" l="1"/>
  <c r="U14" i="2"/>
  <c r="V16" i="2" l="1"/>
  <c r="U15" i="2"/>
  <c r="V17" i="2" l="1"/>
  <c r="U16" i="2"/>
  <c r="V18" i="2" l="1"/>
  <c r="U17" i="2"/>
  <c r="U18" i="2" l="1"/>
  <c r="V19" i="2"/>
  <c r="V20" i="2" l="1"/>
  <c r="U19" i="2"/>
  <c r="U20" i="2" l="1"/>
  <c r="V21" i="2"/>
  <c r="U21" i="2" l="1"/>
  <c r="V22" i="2"/>
  <c r="V23" i="2" l="1"/>
  <c r="U22" i="2"/>
  <c r="V24" i="2" l="1"/>
  <c r="U23" i="2"/>
  <c r="V25" i="2" l="1"/>
  <c r="U24" i="2"/>
  <c r="V26" i="2" l="1"/>
  <c r="U25" i="2"/>
  <c r="U26" i="2" l="1"/>
  <c r="V27" i="2"/>
  <c r="V28" i="2" l="1"/>
  <c r="U27" i="2"/>
  <c r="U28" i="2" l="1"/>
  <c r="V29" i="2"/>
  <c r="U29" i="2" l="1"/>
  <c r="V30" i="2"/>
  <c r="V31" i="2" l="1"/>
  <c r="U30" i="2"/>
  <c r="V32" i="2" l="1"/>
  <c r="U31" i="2"/>
  <c r="V33" i="2" l="1"/>
  <c r="U32" i="2"/>
  <c r="V34" i="2" l="1"/>
  <c r="U33" i="2"/>
  <c r="U34" i="2" l="1"/>
  <c r="V35" i="2"/>
  <c r="V36" i="2" l="1"/>
  <c r="U35" i="2"/>
  <c r="U36" i="2" l="1"/>
  <c r="V37" i="2"/>
  <c r="U37" i="2" l="1"/>
  <c r="V38" i="2"/>
  <c r="V39" i="2" l="1"/>
  <c r="U38" i="2"/>
  <c r="V40" i="2" l="1"/>
  <c r="U39" i="2"/>
  <c r="V41" i="2" l="1"/>
  <c r="U40" i="2"/>
  <c r="V42" i="2" l="1"/>
  <c r="U41" i="2"/>
  <c r="U42" i="2" l="1"/>
  <c r="V43" i="2"/>
  <c r="V44" i="2" l="1"/>
  <c r="U43" i="2"/>
  <c r="U44" i="2" l="1"/>
  <c r="V45" i="2"/>
  <c r="U45" i="2" l="1"/>
  <c r="V46" i="2"/>
  <c r="V47" i="2" l="1"/>
  <c r="U46" i="2"/>
  <c r="V48" i="2" l="1"/>
  <c r="U47" i="2"/>
  <c r="V49" i="2" l="1"/>
  <c r="U48" i="2"/>
  <c r="V50" i="2" l="1"/>
  <c r="U49" i="2"/>
  <c r="U50" i="2" l="1"/>
  <c r="V51" i="2"/>
  <c r="U51" i="2" l="1"/>
  <c r="V52" i="2"/>
  <c r="U52" i="2" l="1"/>
  <c r="V53" i="2"/>
  <c r="U53" i="2" l="1"/>
  <c r="V54" i="2"/>
  <c r="V55" i="2" l="1"/>
  <c r="U54" i="2"/>
  <c r="U55" i="2" l="1"/>
  <c r="V56" i="2"/>
  <c r="U56" i="2" s="1"/>
</calcChain>
</file>

<file path=xl/sharedStrings.xml><?xml version="1.0" encoding="utf-8"?>
<sst xmlns="http://schemas.openxmlformats.org/spreadsheetml/2006/main" count="223" uniqueCount="161">
  <si>
    <t>NOTES:</t>
  </si>
  <si>
    <t>WL</t>
  </si>
  <si>
    <t>FW</t>
  </si>
  <si>
    <t xml:space="preserve">TOTAL This Calculation </t>
  </si>
  <si>
    <t>Daily pro-ration is applied by paying the number of days entered for each period up to the MAX days allowed for that period. Each day will be paid at the daily rate displayed for the period.</t>
  </si>
  <si>
    <t>Fort Wayne</t>
  </si>
  <si>
    <t>West Lafayette</t>
  </si>
  <si>
    <t>TOTAL DAYS</t>
  </si>
  <si>
    <t>Reason or Explanation:</t>
  </si>
  <si>
    <t>Date:</t>
  </si>
  <si>
    <t>Employee Group</t>
  </si>
  <si>
    <t>ORG UNIT NAME</t>
  </si>
  <si>
    <t>ORG UNIT NUMBER</t>
  </si>
  <si>
    <t>Dept Head Approval:</t>
  </si>
  <si>
    <t>APPROVED</t>
  </si>
  <si>
    <t>President's Office
Purdue University</t>
  </si>
  <si>
    <t>For the President</t>
  </si>
  <si>
    <t>Dean/Director Approval:</t>
  </si>
  <si>
    <t>Should Have Been Paid</t>
  </si>
  <si>
    <t>Over/Underpayment</t>
  </si>
  <si>
    <t>Pay Period</t>
  </si>
  <si>
    <t>Summer pay can cross two separate budget years.</t>
  </si>
  <si>
    <t>Page</t>
  </si>
  <si>
    <t>of</t>
  </si>
  <si>
    <t>pages</t>
  </si>
  <si>
    <t>***  REVISED PAY - Complete this section for pay adjustments only. ***</t>
  </si>
  <si>
    <t>Pay adjustments will be processed with the next pay period.</t>
  </si>
  <si>
    <t xml:space="preserve">Number of Days Worked </t>
  </si>
  <si>
    <t>Accessing the Summer Pay Calculator</t>
  </si>
  <si>
    <r>
      <t xml:space="preserve">Note:  Do not use the pay calculator for overload assignments.  </t>
    </r>
    <r>
      <rPr>
        <sz val="10"/>
        <rFont val="Verdana"/>
        <family val="2"/>
      </rPr>
      <t>Use the ADPAY form to process payments for overloads.</t>
    </r>
  </si>
  <si>
    <r>
      <t xml:space="preserve">To verify the pay information has been entered into OnePurdue correctly, run the </t>
    </r>
    <r>
      <rPr>
        <b/>
        <sz val="10"/>
        <rFont val="Verdana"/>
        <family val="2"/>
      </rPr>
      <t>ZHR_ADDL_PMTS</t>
    </r>
    <r>
      <rPr>
        <sz val="10"/>
        <rFont val="Verdana"/>
        <family val="2"/>
      </rPr>
      <t xml:space="preserve"> report.  Choose Reporting Period of “Other Period” and enter a date range, enter your org unit number, and enter wage type 1315 (summer pay).</t>
    </r>
  </si>
  <si>
    <t>PERSON ID</t>
  </si>
  <si>
    <t>PERNR for PAYMENT</t>
  </si>
  <si>
    <t>REQUESTED</t>
  </si>
  <si>
    <t>OFF-CYCLE</t>
  </si>
  <si>
    <t>LAST NAME</t>
  </si>
  <si>
    <t>FIRST NAME</t>
  </si>
  <si>
    <t>Was Paid/Scheduled to be Paid</t>
  </si>
  <si>
    <t># Days Not Worked</t>
  </si>
  <si>
    <t>University Holiday Pay Procedures</t>
  </si>
  <si>
    <r>
      <t>Period XX Daily Value</t>
    </r>
    <r>
      <rPr>
        <b/>
        <i/>
        <sz val="10"/>
        <color rgb="FFFF0000"/>
        <rFont val="Verdana"/>
        <family val="2"/>
      </rPr>
      <t xml:space="preserve"> </t>
    </r>
    <r>
      <rPr>
        <sz val="10"/>
        <color rgb="FFFF0000"/>
        <rFont val="Verdana"/>
        <family val="2"/>
      </rPr>
      <t>– This field is a calculated field and presents the “daily rate of pay”.  The payroll calculator will calculate the daily rate of pay based on the following formula:</t>
    </r>
  </si>
  <si>
    <t>• To view the summer payments by employee, go to PA20, in the Direct Selection box, enter Infotype 15 and STy 1315.</t>
  </si>
  <si>
    <t>Payroll and Tax Services Summer Pay Calculator</t>
  </si>
  <si>
    <t>Summer Session Payroll Process Steps:</t>
  </si>
  <si>
    <t>Holidays During the Summer:</t>
  </si>
  <si>
    <t>Verify Pay Information Entered:</t>
  </si>
  <si>
    <t>PNW</t>
  </si>
  <si>
    <t>Purdue Northwest</t>
  </si>
  <si>
    <t>Reasons why paper summer calc was used:</t>
  </si>
  <si>
    <t>New Hire/Rehire/Add Additional appointment effective after first day of month</t>
  </si>
  <si>
    <t>Other - please explain</t>
  </si>
  <si>
    <t>Concurrent employee working in two or more positions; FTE's total more than 1.00</t>
  </si>
  <si>
    <t>Transfer/Position Reclassification/Change in Pay effective after first day of month</t>
  </si>
  <si>
    <t>Reason for using calc:</t>
  </si>
  <si>
    <r>
      <t>NOTE:</t>
    </r>
    <r>
      <rPr>
        <sz val="10"/>
        <rFont val="Verdana"/>
        <family val="2"/>
      </rPr>
      <t xml:space="preserve"> When completing a Summer Pay Calculator for an employee from a different org unit, enter the </t>
    </r>
    <r>
      <rPr>
        <b/>
        <sz val="10"/>
        <rFont val="Verdana"/>
        <family val="2"/>
      </rPr>
      <t>org unit number and name of the paying department</t>
    </r>
    <r>
      <rPr>
        <sz val="10"/>
        <rFont val="Verdana"/>
        <family val="2"/>
      </rPr>
      <t>.  Use the reason or explanation section to indicate the home org unit has been contacted.  The Business Office staff from both org units will determine the entry of cost distribution.</t>
    </r>
  </si>
  <si>
    <r>
      <rPr>
        <b/>
        <sz val="10"/>
        <rFont val="Verdana"/>
        <family val="2"/>
      </rPr>
      <t>NOTE:</t>
    </r>
    <r>
      <rPr>
        <sz val="10"/>
        <rFont val="Verdana"/>
        <family val="2"/>
      </rPr>
      <t xml:space="preserve">  Any change to an employee’s CUL during the summer requires a separate calculation to be performed for each CUL.</t>
    </r>
  </si>
  <si>
    <r>
      <rPr>
        <b/>
        <sz val="10"/>
        <rFont val="Verdana"/>
        <family val="2"/>
      </rPr>
      <t>NOTE:</t>
    </r>
    <r>
      <rPr>
        <sz val="10"/>
        <rFont val="Verdana"/>
        <family val="2"/>
      </rPr>
      <t xml:space="preserve">  Summer CUL should exceed 100% ONLY for </t>
    </r>
    <r>
      <rPr>
        <b/>
        <sz val="10"/>
        <rFont val="Verdana"/>
        <family val="2"/>
      </rPr>
      <t>summer intensive courses</t>
    </r>
    <r>
      <rPr>
        <sz val="10"/>
        <rFont val="Verdana"/>
        <family val="2"/>
      </rPr>
      <t xml:space="preserve">.  </t>
    </r>
    <r>
      <rPr>
        <b/>
        <u/>
        <sz val="10"/>
        <rFont val="Verdana"/>
        <family val="2"/>
      </rPr>
      <t>List the course</t>
    </r>
    <r>
      <rPr>
        <b/>
        <sz val="10"/>
        <rFont val="Verdana"/>
        <family val="2"/>
      </rPr>
      <t xml:space="preserve"> </t>
    </r>
    <r>
      <rPr>
        <b/>
        <u/>
        <sz val="10"/>
        <rFont val="Verdana"/>
        <family val="2"/>
      </rPr>
      <t>number</t>
    </r>
    <r>
      <rPr>
        <u/>
        <sz val="10"/>
        <rFont val="Verdana"/>
        <family val="2"/>
      </rPr>
      <t xml:space="preserve"> </t>
    </r>
    <r>
      <rPr>
        <b/>
        <u/>
        <sz val="10"/>
        <rFont val="Verdana"/>
        <family val="2"/>
      </rPr>
      <t>for the summer intensive pay calculator in the explanation section</t>
    </r>
    <r>
      <rPr>
        <sz val="10"/>
        <rFont val="Verdana"/>
        <family val="2"/>
      </rPr>
      <t>.</t>
    </r>
  </si>
  <si>
    <r>
      <rPr>
        <b/>
        <sz val="10"/>
        <rFont val="Verdana"/>
        <family val="2"/>
      </rPr>
      <t>NOTE:</t>
    </r>
    <r>
      <rPr>
        <sz val="10"/>
        <rFont val="Verdana"/>
        <family val="2"/>
      </rPr>
      <t xml:space="preserve">  Any change to an employee’s annual salary during the summer requires a separate calculation to be performed for each annual salary amount. </t>
    </r>
  </si>
  <si>
    <t>• If the employee has not been paid for a specific pay period, the payment amount will be changed to reflect the correct amount.</t>
  </si>
  <si>
    <t>• If payment has already occurred, the Payroll Appointment Specialists will increase/decrease the pay amount with the next pay period.</t>
  </si>
  <si>
    <t>• If an overpayment has occurred, the department should notify Payroll as well as making a note in the Explanation section on the Summer Pay Calculator.  Once Payroll has entered the overpayment, Payroll will contact the department to discuss pay back options.</t>
  </si>
  <si>
    <t>PNW for Purdue Northwest</t>
  </si>
  <si>
    <t>FW for Fort Wayne</t>
  </si>
  <si>
    <t>WL for West Lafayette</t>
  </si>
  <si>
    <t>Full-Time AY Salary X .02778 / 5 X CUL %    (2.778%/week divided by 5 days/week x CUL %)</t>
  </si>
  <si>
    <r>
      <rPr>
        <b/>
        <sz val="10"/>
        <color rgb="FFFF0000"/>
        <rFont val="Verdana"/>
        <family val="2"/>
      </rPr>
      <t>Example:</t>
    </r>
    <r>
      <rPr>
        <sz val="10"/>
        <color rgb="FFFF0000"/>
        <rFont val="Verdana"/>
        <family val="2"/>
      </rPr>
      <t xml:space="preserve">  Full-Time AY Salary is $50,000 and the employee is 50% CUL</t>
    </r>
  </si>
  <si>
    <t>50,000 X .02778 / 5 X .50 = $138.90</t>
  </si>
  <si>
    <t>$138.90 is the daily rate of pay for this employee</t>
  </si>
  <si>
    <r>
      <rPr>
        <b/>
        <sz val="10"/>
        <rFont val="Verdana"/>
        <family val="2"/>
      </rPr>
      <t>NOTE:</t>
    </r>
    <r>
      <rPr>
        <sz val="10"/>
        <rFont val="Verdana"/>
        <family val="2"/>
      </rPr>
      <t xml:space="preserve">  CUL for graduate staff should follow the same process as during the academic year.  CUL should be made in increments of 25% (i.e. 25%, 50%, etc.).  Appointments beyond 50% may be made in any increments of CUL from 55% to 70%.</t>
    </r>
  </si>
  <si>
    <t>Correction/Revision to previous paper summer calculator</t>
  </si>
  <si>
    <t>SUMMER FTE</t>
  </si>
  <si>
    <t>Change in FTE during the month (no change in full time annual rate)</t>
  </si>
  <si>
    <t>BW PERIOD</t>
  </si>
  <si>
    <t>Period</t>
  </si>
  <si>
    <t>Enter beginning date in the first cell under PP 10 the rest of the dates will fill automatically</t>
  </si>
  <si>
    <t>Enter paydate for Period 10 the rest of the paydates will fill automatically</t>
  </si>
  <si>
    <t>PP</t>
  </si>
  <si>
    <t>Max Days</t>
  </si>
  <si>
    <t>Source of Funding:</t>
  </si>
  <si>
    <t>CAMPUS (WL,PNW, FW)</t>
  </si>
  <si>
    <r>
      <t xml:space="preserve">Date of Origin:
</t>
    </r>
    <r>
      <rPr>
        <sz val="10"/>
        <color rgb="FFFF3300"/>
        <rFont val="Arial"/>
        <family val="2"/>
      </rPr>
      <t>SELECT the last day 
worked in pay period</t>
    </r>
  </si>
  <si>
    <r>
      <t>Department Contact (</t>
    </r>
    <r>
      <rPr>
        <u/>
        <sz val="10"/>
        <color indexed="10"/>
        <rFont val="Arial"/>
        <family val="2"/>
      </rPr>
      <t>Name &amp; Phone Number</t>
    </r>
    <r>
      <rPr>
        <sz val="10"/>
        <color indexed="10"/>
        <rFont val="Arial"/>
        <family val="2"/>
      </rPr>
      <t xml:space="preserve">):  </t>
    </r>
  </si>
  <si>
    <t>Campus dropdown</t>
  </si>
  <si>
    <t>Employee Group dropdown</t>
  </si>
  <si>
    <t>Fiscal Year</t>
  </si>
  <si>
    <t>Fiscal Year Breakdown</t>
  </si>
  <si>
    <t>Daily Value through 6/30</t>
  </si>
  <si>
    <t>Daily Value staring 7/1</t>
  </si>
  <si>
    <t>Holidays are counted in the total number of days eligible to be paid.</t>
  </si>
  <si>
    <t xml:space="preserve">• </t>
  </si>
  <si>
    <t>Staff member notifies Business Office of days to be worked in each Summer Session Pay Period.</t>
  </si>
  <si>
    <t>Business Office uses PA20 screen in OnePurdue to collect employee’s current appointment information.</t>
  </si>
  <si>
    <t>Click on the Assignment Details icon to display all appointments for an employee.</t>
  </si>
  <si>
    <r>
      <t xml:space="preserve">Identify the appointment which will be continued during the Summer Session and record the Personnel Number associated with the appointment receiving summer pay.  </t>
    </r>
    <r>
      <rPr>
        <b/>
        <sz val="10"/>
        <color indexed="10"/>
        <rFont val="Verdana"/>
        <family val="2"/>
      </rPr>
      <t>NOTE:  The Personnel Number must be for a 9 Month AY Exempt position.</t>
    </r>
  </si>
  <si>
    <r>
      <t xml:space="preserve">Enter the following data into the </t>
    </r>
    <r>
      <rPr>
        <b/>
        <u/>
        <sz val="10"/>
        <rFont val="Verdana"/>
        <family val="2"/>
      </rPr>
      <t>Summer Session Payroll Calculator</t>
    </r>
    <r>
      <rPr>
        <sz val="10"/>
        <rFont val="Verdana"/>
        <family val="2"/>
      </rPr>
      <t>.</t>
    </r>
  </si>
  <si>
    <r>
      <rPr>
        <b/>
        <u/>
        <sz val="11"/>
        <color rgb="FF002060"/>
        <rFont val="Verdana"/>
        <family val="2"/>
      </rPr>
      <t>PERSON ID</t>
    </r>
    <r>
      <rPr>
        <b/>
        <sz val="11"/>
        <color rgb="FF002060"/>
        <rFont val="Verdana"/>
        <family val="2"/>
      </rPr>
      <t xml:space="preserve"> </t>
    </r>
    <r>
      <rPr>
        <b/>
        <sz val="10"/>
        <rFont val="Verdana"/>
        <family val="2"/>
      </rPr>
      <t xml:space="preserve">– </t>
    </r>
    <r>
      <rPr>
        <sz val="10"/>
        <rFont val="Verdana"/>
        <family val="2"/>
      </rPr>
      <t>Enter the employee’s person ID from the OnePurdue system in PA2</t>
    </r>
  </si>
  <si>
    <r>
      <rPr>
        <b/>
        <u/>
        <sz val="11"/>
        <color rgb="FF002060"/>
        <rFont val="Verdana"/>
        <family val="2"/>
      </rPr>
      <t>PERSONNEL NUMBER</t>
    </r>
    <r>
      <rPr>
        <b/>
        <i/>
        <sz val="11"/>
        <rFont val="Verdana"/>
        <family val="2"/>
      </rPr>
      <t xml:space="preserve"> </t>
    </r>
    <r>
      <rPr>
        <sz val="10"/>
        <rFont val="Verdana"/>
        <family val="2"/>
      </rPr>
      <t>–</t>
    </r>
    <r>
      <rPr>
        <b/>
        <i/>
        <sz val="10"/>
        <rFont val="Verdana"/>
        <family val="2"/>
      </rPr>
      <t xml:space="preserve"> </t>
    </r>
    <r>
      <rPr>
        <sz val="10"/>
        <rFont val="Verdana"/>
        <family val="2"/>
      </rPr>
      <t>Enter the employee’s personnel number from OnePurdue.  If concurrently employed, enter the personnel number associated with the appointment receiving summer pay.</t>
    </r>
  </si>
  <si>
    <r>
      <rPr>
        <b/>
        <u/>
        <sz val="11"/>
        <color rgb="FF002060"/>
        <rFont val="Verdana"/>
        <family val="2"/>
      </rPr>
      <t>LAST NAME &amp; FIRST NAME</t>
    </r>
    <r>
      <rPr>
        <b/>
        <i/>
        <sz val="11"/>
        <rFont val="Verdana"/>
        <family val="2"/>
      </rPr>
      <t xml:space="preserve"> </t>
    </r>
    <r>
      <rPr>
        <sz val="11"/>
        <rFont val="Verdana"/>
        <family val="2"/>
      </rPr>
      <t xml:space="preserve">– </t>
    </r>
    <r>
      <rPr>
        <sz val="10"/>
        <rFont val="Verdana"/>
        <family val="2"/>
      </rPr>
      <t>Enter the employee’s last name and first name.</t>
    </r>
  </si>
  <si>
    <r>
      <rPr>
        <b/>
        <u/>
        <sz val="11"/>
        <color rgb="FF002060"/>
        <rFont val="Verdana"/>
        <family val="2"/>
      </rPr>
      <t>CAMPUS</t>
    </r>
    <r>
      <rPr>
        <b/>
        <i/>
        <sz val="11"/>
        <rFont val="Verdana"/>
        <family val="2"/>
      </rPr>
      <t xml:space="preserve"> </t>
    </r>
    <r>
      <rPr>
        <sz val="11"/>
        <rFont val="Verdana"/>
        <family val="2"/>
      </rPr>
      <t xml:space="preserve">– </t>
    </r>
    <r>
      <rPr>
        <sz val="10"/>
        <rFont val="Verdana"/>
        <family val="2"/>
      </rPr>
      <t>Select the</t>
    </r>
    <r>
      <rPr>
        <sz val="11"/>
        <rFont val="Verdana"/>
        <family val="2"/>
      </rPr>
      <t xml:space="preserve"> </t>
    </r>
    <r>
      <rPr>
        <sz val="10"/>
        <rFont val="Verdana"/>
        <family val="2"/>
      </rPr>
      <t xml:space="preserve">appropriate campus that is paying the summer pay from the drop down box.  </t>
    </r>
    <r>
      <rPr>
        <u/>
        <sz val="10"/>
        <rFont val="Verdana"/>
        <family val="2"/>
      </rPr>
      <t>This field must be exact</t>
    </r>
    <r>
      <rPr>
        <sz val="10"/>
        <rFont val="Verdana"/>
        <family val="2"/>
      </rPr>
      <t>.  The campus code selected also controls the maximum number of days that are available for the respective campus for the calculations. The valid codes are as follows:</t>
    </r>
  </si>
  <si>
    <r>
      <rPr>
        <b/>
        <u/>
        <sz val="11"/>
        <color rgb="FF002060"/>
        <rFont val="Verdana"/>
        <family val="2"/>
      </rPr>
      <t>EMPLOYEE GROUP</t>
    </r>
    <r>
      <rPr>
        <sz val="10"/>
        <rFont val="Verdana"/>
        <family val="2"/>
      </rPr>
      <t xml:space="preserve"> – Choose the appropriate employee group from the drop down box.</t>
    </r>
  </si>
  <si>
    <r>
      <rPr>
        <b/>
        <u/>
        <sz val="11"/>
        <color rgb="FF002060"/>
        <rFont val="Verdana"/>
        <family val="2"/>
      </rPr>
      <t>ORG UNIT NUMBER and NAME</t>
    </r>
    <r>
      <rPr>
        <b/>
        <sz val="11"/>
        <rFont val="Verdana"/>
        <family val="2"/>
      </rPr>
      <t xml:space="preserve"> – </t>
    </r>
    <r>
      <rPr>
        <sz val="10"/>
        <rFont val="Verdana"/>
        <family val="2"/>
      </rPr>
      <t>Enter the employee’s organizational unit – generally the home org unit.  During summer session (outside the academic year) staff may work in a different org unit.</t>
    </r>
  </si>
  <si>
    <r>
      <rPr>
        <b/>
        <u/>
        <sz val="11"/>
        <color rgb="FF002060"/>
        <rFont val="Verdana"/>
        <family val="2"/>
      </rPr>
      <t>SUMMER CUL</t>
    </r>
    <r>
      <rPr>
        <sz val="11"/>
        <rFont val="Verdana"/>
        <family val="2"/>
      </rPr>
      <t xml:space="preserve"> – </t>
    </r>
    <r>
      <rPr>
        <sz val="10"/>
        <rFont val="Verdana"/>
        <family val="2"/>
      </rPr>
      <t>Enter the employee’s CUL for the pay periods being calculated.  CUL percent may vary for faculty, A/P and lecturers.  The summer calculator allows for 2 decimal places.</t>
    </r>
  </si>
  <si>
    <r>
      <rPr>
        <b/>
        <u/>
        <sz val="11"/>
        <color rgb="FF002060"/>
        <rFont val="Verdana"/>
        <family val="2"/>
      </rPr>
      <t>ENTER Number of Days Working in Pay Status Per Period</t>
    </r>
    <r>
      <rPr>
        <b/>
        <i/>
        <sz val="11"/>
        <rFont val="Verdana"/>
        <family val="2"/>
      </rPr>
      <t xml:space="preserve"> </t>
    </r>
    <r>
      <rPr>
        <sz val="11"/>
        <rFont val="Verdana"/>
        <family val="2"/>
      </rPr>
      <t xml:space="preserve">– </t>
    </r>
    <r>
      <rPr>
        <sz val="10"/>
        <rFont val="Verdana"/>
        <family val="2"/>
      </rPr>
      <t>Enter the number of days to be paid for each pay period.  If the employee is entitled to receive pay for a holiday,  include the holiday in the number of days to be paid.</t>
    </r>
  </si>
  <si>
    <r>
      <rPr>
        <b/>
        <u/>
        <sz val="11"/>
        <color rgb="FF002060"/>
        <rFont val="Verdana"/>
        <family val="2"/>
      </rPr>
      <t>Number of Days Not Worked Per Period</t>
    </r>
    <r>
      <rPr>
        <sz val="10"/>
        <rFont val="Verdana"/>
        <family val="2"/>
      </rPr>
      <t xml:space="preserve"> – This field will populate based on the number of days available in the pay period less the number of days worked.</t>
    </r>
  </si>
  <si>
    <r>
      <rPr>
        <b/>
        <u/>
        <sz val="11"/>
        <color rgb="FF002060"/>
        <rFont val="Verdana"/>
        <family val="2"/>
      </rPr>
      <t>Warning messages</t>
    </r>
    <r>
      <rPr>
        <sz val="11"/>
        <rFont val="Verdana"/>
        <family val="2"/>
      </rPr>
      <t xml:space="preserve"> </t>
    </r>
    <r>
      <rPr>
        <sz val="10"/>
        <rFont val="Verdana"/>
        <family val="2"/>
      </rPr>
      <t xml:space="preserve">will be displayed if the number of days entered exceed the maximum allowed.  Verify the correct campus has been chosen and correct if necessary or correct the number of days.  </t>
    </r>
  </si>
  <si>
    <r>
      <rPr>
        <b/>
        <u/>
        <sz val="11"/>
        <color rgb="FF002060"/>
        <rFont val="Verdana"/>
        <family val="2"/>
      </rPr>
      <t>Date of Origin</t>
    </r>
    <r>
      <rPr>
        <b/>
        <sz val="12"/>
        <rFont val="Verdana"/>
        <family val="2"/>
      </rPr>
      <t xml:space="preserve"> </t>
    </r>
    <r>
      <rPr>
        <sz val="11"/>
        <rFont val="Verdana"/>
        <family val="2"/>
      </rPr>
      <t>–</t>
    </r>
    <r>
      <rPr>
        <b/>
        <sz val="12"/>
        <rFont val="Verdana"/>
        <family val="2"/>
      </rPr>
      <t xml:space="preserve"> </t>
    </r>
    <r>
      <rPr>
        <sz val="10"/>
        <rFont val="Verdana"/>
        <family val="2"/>
      </rPr>
      <t>departments will</t>
    </r>
    <r>
      <rPr>
        <b/>
        <sz val="12"/>
        <rFont val="Verdana"/>
        <family val="2"/>
      </rPr>
      <t xml:space="preserve"> </t>
    </r>
    <r>
      <rPr>
        <sz val="10"/>
        <rFont val="Verdana"/>
        <family val="2"/>
      </rPr>
      <t xml:space="preserve">select the date of origin from the drop down box for each Pay Period to be paid.  </t>
    </r>
    <r>
      <rPr>
        <u/>
        <sz val="10"/>
        <rFont val="Verdana"/>
        <family val="2"/>
      </rPr>
      <t xml:space="preserve">This date should be the last day worked in the Pay Period and will be entered on IT0015 </t>
    </r>
    <r>
      <rPr>
        <u/>
        <sz val="10"/>
        <rFont val="Verdana"/>
        <family val="2"/>
      </rPr>
      <t>along with the pay amount</t>
    </r>
    <r>
      <rPr>
        <sz val="10"/>
        <rFont val="Verdana"/>
        <family val="2"/>
      </rPr>
      <t xml:space="preserve">.  </t>
    </r>
  </si>
  <si>
    <r>
      <rPr>
        <b/>
        <u/>
        <sz val="11"/>
        <color rgb="FF002060"/>
        <rFont val="Verdana"/>
        <family val="2"/>
      </rPr>
      <t>Pay Adjustments</t>
    </r>
    <r>
      <rPr>
        <sz val="10"/>
        <rFont val="Verdana"/>
        <family val="2"/>
      </rPr>
      <t xml:space="preserve"> – To revise a previously processed Summer Pay Calculator, check the “Revised” box and complete the calculator showing the correct payment.  Also complete the “Revised Pay” section with “was paid/scheduled to be paid" and "should have been paid" calculations for the affected pay periods.  </t>
    </r>
  </si>
  <si>
    <t xml:space="preserve">https://sharepoint.purdue.edu/sites/treasurer/bpr/training/Shared%20Documents/Additional%20Payments%20(Recurring%20or%20Non-Recurring)%20-%20Create%20or%20Correct.docx </t>
  </si>
  <si>
    <t>Enter the summer pay using PA 30 infotype 0015 using wage type 1315. The summer pay calculator must be attached as supporting
documentation. Reference the Process for Additional Payments</t>
  </si>
  <si>
    <t>Pay Period No.</t>
  </si>
  <si>
    <t>AY Start/End</t>
  </si>
  <si>
    <t>Period Start Date</t>
  </si>
  <si>
    <t>Period End Date</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</si>
  <si>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</si>
  <si>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</si>
  <si>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</si>
  <si>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</si>
  <si>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</si>
  <si>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</si>
  <si>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</si>
  <si>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</si>
  <si>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</si>
  <si>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</si>
  <si>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</si>
  <si>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</si>
  <si>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</si>
  <si>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</si>
  <si>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</si>
  <si>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</si>
  <si>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</si>
  <si>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</si>
  <si>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</si>
  <si>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</si>
  <si>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</si>
  <si>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</si>
  <si>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</si>
  <si>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</si>
  <si>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</si>
  <si>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</si>
  <si>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Enter the start date for each campus</t>
  </si>
  <si>
    <t>Paydate</t>
  </si>
  <si>
    <t>-</t>
  </si>
  <si>
    <t>Start day of PP 10</t>
  </si>
  <si>
    <t>&lt;------</t>
  </si>
  <si>
    <t>https://www.purdue.edu/hr/paytimepractices/summerpay/index.php</t>
  </si>
  <si>
    <t>Paydates</t>
  </si>
  <si>
    <t>Graduate Research Assistant</t>
  </si>
  <si>
    <t>Graduate Teaching Assistant</t>
  </si>
  <si>
    <t>Graduate Lecturer</t>
  </si>
  <si>
    <t>Graduate A/P</t>
  </si>
  <si>
    <t>Instructions for Using Biweekly Summer Pay Calculator</t>
  </si>
  <si>
    <t>The Biweekly Summer Pay Calculator can be found on the Payroll and Tax Services website:</t>
  </si>
  <si>
    <r>
      <rPr>
        <b/>
        <u/>
        <sz val="11"/>
        <color rgb="FF002060"/>
        <rFont val="Verdana"/>
        <family val="2"/>
      </rPr>
      <t>FULL TIME ACADEMIC YEAR SALARY VALUE</t>
    </r>
    <r>
      <rPr>
        <sz val="11"/>
        <rFont val="Verdana"/>
        <family val="2"/>
      </rPr>
      <t xml:space="preserve"> – </t>
    </r>
    <r>
      <rPr>
        <sz val="10"/>
        <rFont val="Verdana"/>
        <family val="2"/>
      </rPr>
      <t>Enter the employee’s</t>
    </r>
    <r>
      <rPr>
        <u/>
        <sz val="10"/>
        <rFont val="Verdana"/>
        <family val="2"/>
      </rPr>
      <t xml:space="preserve"> full-time academic year salary value </t>
    </r>
    <r>
      <rPr>
        <sz val="10"/>
        <rFont val="Verdana"/>
        <family val="2"/>
      </rPr>
      <t xml:space="preserve">for each pay period being calculated.  For budgeted employees, use the current rate of pay for pay periods 5 and 6.  For pay periods 7 and 8, use the new budgeted rates.  </t>
    </r>
  </si>
  <si>
    <t xml:space="preserve">BIWEEKLY - SUMMER PAY CALCULATOR </t>
  </si>
  <si>
    <r>
      <t xml:space="preserve"> </t>
    </r>
    <r>
      <rPr>
        <i/>
        <sz val="10"/>
        <color rgb="FF000000"/>
        <rFont val="Arial"/>
        <family val="2"/>
      </rPr>
      <t xml:space="preserve">Navigate the Calculator using the </t>
    </r>
    <r>
      <rPr>
        <i/>
        <sz val="10.5"/>
        <color rgb="FF0000FF"/>
        <rFont val="Arial"/>
        <family val="2"/>
      </rPr>
      <t>TAB key to move forward</t>
    </r>
    <r>
      <rPr>
        <i/>
        <sz val="10.5"/>
        <color rgb="FF000000"/>
        <rFont val="Arial"/>
        <family val="2"/>
      </rPr>
      <t xml:space="preserve">, </t>
    </r>
    <r>
      <rPr>
        <i/>
        <sz val="10.5"/>
        <color rgb="FF0000FF"/>
        <rFont val="Arial"/>
        <family val="2"/>
      </rPr>
      <t>Shift(TAB) to reverse.</t>
    </r>
  </si>
  <si>
    <r>
      <t>Data entry in blue fields only.  Choose employee group from drop down vaules</t>
    </r>
    <r>
      <rPr>
        <i/>
        <sz val="11"/>
        <color rgb="FF0000FF"/>
        <rFont val="Arial"/>
        <family val="2"/>
      </rPr>
      <t>.</t>
    </r>
  </si>
  <si>
    <t>End of Summer PFW</t>
  </si>
  <si>
    <t>End of Summer WL/PNW</t>
  </si>
  <si>
    <t>24/25</t>
  </si>
  <si>
    <t>04/07/25-04/20/25</t>
  </si>
  <si>
    <t>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</si>
</sst>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0.0000"/>
    <numFmt numFmtId="165" formatCode="_(* #,##0.0_);_(* \(#,##0.0\);_(* &quot;-&quot;?_);_(@_)"/>
    <numFmt numFmtId="166" formatCode="mm\ \-\ dd\ \-\ yy"/>
    <numFmt numFmtId="167" formatCode="#,##0.0_);\(#,##0.0\)"/>
    <numFmt numFmtId="168" formatCode="m/d/yy;@"/>
  </numFmts>
  <fonts count="51" x14ac:knownFonts="1">
    <font>
      <sz val="10"/>
      <name val="Arial"/>
    </font>
    <font>
      <sz val="10"/>
      <name val="Arial"/>
      <family val="2"/>
    </font>
    <font>
      <sz val="8"/>
      <name val="Arial"/>
      <family val="2"/>
    </font>
    <font>
      <b/>
      <sz val="10"/>
      <name val="Arial"/>
      <family val="2"/>
    </font>
    <font>
      <u/>
      <sz val="10"/>
      <color indexed="12"/>
      <name val="Arial"/>
      <family val="2"/>
    </font>
    <font>
      <sz val="10"/>
      <color indexed="10"/>
      <name val="Arial"/>
      <family val="2"/>
    </font>
    <font>
      <sz val="10"/>
      <color indexed="9"/>
      <name val="Arial"/>
      <family val="2"/>
    </font>
    <font>
      <b/>
      <sz val="12"/>
      <name val="Arial"/>
      <family val="2"/>
    </font>
    <font>
      <sz val="10"/>
      <name val="Verdana"/>
      <family val="2"/>
    </font>
    <font>
      <sz val="10"/>
      <name val="Arial"/>
      <family val="2"/>
    </font>
    <font>
      <sz val="9"/>
      <name val="Arial"/>
      <family val="2"/>
    </font>
    <font>
      <u/>
      <sz val="10"/>
      <name val="Arial"/>
      <family val="2"/>
    </font>
    <font>
      <sz val="12"/>
      <name val="Arial"/>
      <family val="2"/>
    </font>
    <font>
      <b/>
      <sz val="14"/>
      <name val="Verdana"/>
      <family val="2"/>
    </font>
    <font>
      <b/>
      <sz val="16"/>
      <name val="Verdana"/>
      <family val="2"/>
    </font>
    <font>
      <b/>
      <sz val="12"/>
      <name val="Verdana"/>
      <family val="2"/>
    </font>
    <font>
      <sz val="11"/>
      <name val="Verdana"/>
      <family val="2"/>
    </font>
    <font>
      <b/>
      <sz val="11"/>
      <name val="Verdana"/>
      <family val="2"/>
    </font>
    <font>
      <b/>
      <sz val="10"/>
      <name val="Verdana"/>
      <family val="2"/>
    </font>
    <font>
      <sz val="10"/>
      <name val="Verdana"/>
      <family val="2"/>
    </font>
    <font>
      <b/>
      <sz val="10"/>
      <color indexed="10"/>
      <name val="Verdana"/>
      <family val="2"/>
    </font>
    <font>
      <b/>
      <i/>
      <sz val="11"/>
      <name val="Verdana"/>
      <family val="2"/>
    </font>
    <font>
      <b/>
      <i/>
      <sz val="10"/>
      <name val="Verdana"/>
      <family val="2"/>
    </font>
    <font>
      <u/>
      <sz val="10"/>
      <name val="Verdana"/>
      <family val="2"/>
    </font>
    <font>
      <b/>
      <u/>
      <sz val="10"/>
      <name val="Verdana"/>
      <family val="2"/>
    </font>
    <font>
      <b/>
      <sz val="9"/>
      <name val="Arial"/>
      <family val="2"/>
    </font>
    <font>
      <b/>
      <sz val="6"/>
      <name val="Verdana"/>
      <family val="2"/>
    </font>
    <font>
      <b/>
      <sz val="10"/>
      <color rgb="FFFF0000"/>
      <name val="Verdana"/>
      <family val="2"/>
    </font>
    <font>
      <sz val="8"/>
      <color rgb="FF000000"/>
      <name val="Tahoma"/>
      <family val="2"/>
    </font>
    <font>
      <b/>
      <i/>
      <sz val="10"/>
      <color rgb="FFFF0000"/>
      <name val="Verdana"/>
      <family val="2"/>
    </font>
    <font>
      <sz val="10"/>
      <color rgb="FFFF0000"/>
      <name val="Verdana"/>
      <family val="2"/>
    </font>
    <font>
      <b/>
      <u/>
      <sz val="11"/>
      <name val="Verdana"/>
      <family val="2"/>
    </font>
    <font>
      <b/>
      <u/>
      <sz val="11"/>
      <color rgb="FF002060"/>
      <name val="Verdana"/>
      <family val="2"/>
    </font>
    <font>
      <b/>
      <sz val="11"/>
      <color rgb="FF002060"/>
      <name val="Verdana"/>
      <family val="2"/>
    </font>
    <font>
      <sz val="10"/>
      <color rgb="FFFF3300"/>
      <name val="Arial"/>
      <family val="2"/>
    </font>
    <font>
      <i/>
      <u/>
      <sz val="10"/>
      <color indexed="12"/>
      <name val="Arial"/>
      <family val="2"/>
    </font>
    <font>
      <i/>
      <sz val="10"/>
      <name val="Arial"/>
      <family val="2"/>
    </font>
    <font>
      <sz val="10"/>
      <color rgb="FFFF0000"/>
      <name val="Arial"/>
      <family val="2"/>
    </font>
    <font>
      <u/>
      <sz val="10"/>
      <color indexed="10"/>
      <name val="Arial"/>
      <family val="2"/>
    </font>
    <font>
      <strike/>
      <sz val="10"/>
      <name val="Arial"/>
      <family val="2"/>
    </font>
    <font>
      <sz val="9"/>
      <color indexed="10"/>
      <name val="Arial Narrow"/>
      <family val="2"/>
    </font>
    <font>
      <sz val="11"/>
      <color rgb="FF006100"/>
      <name val="Calibri"/>
      <family val="2"/>
      <scheme val="minor"/>
    </font>
    <font>
      <sz val="9"/>
      <color rgb="FF006100"/>
      <name val="Calibri"/>
      <family val="2"/>
      <scheme val="minor"/>
    </font>
    <font>
      <sz val="10"/>
      <color theme="0"/>
      <name val="Arial"/>
      <family val="2"/>
    </font>
    <font>
      <sz val="14"/>
      <color rgb="FF000000"/>
      <name val="Arial"/>
      <family val="2"/>
    </font>
    <font>
      <sz val="10"/>
      <color rgb="FF000000"/>
      <name val="Arial"/>
      <family val="2"/>
    </font>
    <font>
      <i/>
      <sz val="10"/>
      <color rgb="FF000000"/>
      <name val="Arial"/>
      <family val="2"/>
    </font>
    <font>
      <i/>
      <sz val="10.5"/>
      <color rgb="FF0000FF"/>
      <name val="Arial"/>
      <family val="2"/>
    </font>
    <font>
      <i/>
      <sz val="10.5"/>
      <color rgb="FF000000"/>
      <name val="Arial"/>
      <family val="2"/>
    </font>
    <font>
      <i/>
      <sz val="11"/>
      <color rgb="FF0000FF"/>
      <name val="Arial"/>
      <family val="2"/>
    </font>
    <font>
      <b/>
      <sz val="8"/>
      <name val="Arial"/>
      <family val="2"/>
    </font>
  </fonts>
  <fills count="25">
    <fill>
      <patternFill patternType="none"/>
    </fill>
    <fill>
      <patternFill patternType="gray125"/>
    </fill>
    <fill>
      <patternFill patternType="solid">
        <fgColor rgb="FFDDFFDD"/>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E8F4FE"/>
        <bgColor indexed="64"/>
      </patternFill>
    </fill>
    <fill>
      <patternFill patternType="solid">
        <fgColor theme="0" tint="-0.34998626667073579"/>
        <bgColor indexed="64"/>
      </patternFill>
    </fill>
    <fill>
      <patternFill patternType="solid">
        <fgColor rgb="FFEBFFEB"/>
        <bgColor indexed="64"/>
      </patternFill>
    </fill>
    <fill>
      <patternFill patternType="solid">
        <fgColor theme="7" tint="0.59999389629810485"/>
        <bgColor indexed="64"/>
      </patternFill>
    </fill>
    <fill>
      <patternFill patternType="solid">
        <fgColor theme="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DABA4B"/>
        <bgColor indexed="64"/>
      </patternFill>
    </fill>
    <fill>
      <patternFill patternType="solid">
        <fgColor theme="6" tint="-0.249977111117893"/>
        <bgColor indexed="64"/>
      </patternFill>
    </fill>
  </fills>
  <borders count="39">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indexed="64"/>
      </top>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1" fillId="0" borderId="0" applyFont="0" applyFill="0" applyBorder="0" applyAlignment="0" applyProtection="0"/>
    <xf numFmtId="0" fontId="1" fillId="0" borderId="0"/>
    <xf numFmtId="0" fontId="1" fillId="0" borderId="0"/>
    <xf numFmtId="0" fontId="41" fillId="10" borderId="0" applyNumberFormat="0" applyBorder="0" applyAlignment="0" applyProtection="0"/>
  </cellStyleXfs>
  <cellXfs count="318">
    <xf numFmtId="0" fontId="0" fillId="0" borderId="0" xfId="0"/>
    <xf numFmtId="0" fontId="0" fillId="0" borderId="0" xfId="0" applyAlignment="1">
      <alignment wrapText="1"/>
    </xf>
    <xf numFmtId="0" fontId="3" fillId="0" borderId="0" xfId="0" applyFont="1" applyAlignment="1">
      <alignment vertical="center"/>
    </xf>
    <xf numFmtId="0" fontId="6" fillId="0" borderId="0" xfId="0" applyFont="1"/>
    <xf numFmtId="0" fontId="1" fillId="0" borderId="0" xfId="0" applyFont="1"/>
    <xf numFmtId="49" fontId="11" fillId="0" borderId="7" xfId="0" applyNumberFormat="1" applyFont="1" applyBorder="1"/>
    <xf numFmtId="0" fontId="11" fillId="0" borderId="7" xfId="0" applyFont="1" applyBorder="1"/>
    <xf numFmtId="0" fontId="11" fillId="0" borderId="0" xfId="0" applyFont="1"/>
    <xf numFmtId="0" fontId="1" fillId="0" borderId="0" xfId="0" applyFont="1" applyAlignment="1">
      <alignment horizontal="right"/>
    </xf>
    <xf numFmtId="0" fontId="14" fillId="0" borderId="0" xfId="0" applyFont="1" applyAlignment="1">
      <alignment horizontal="center" vertical="top" wrapText="1"/>
    </xf>
    <xf numFmtId="0" fontId="13"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vertical="top" wrapText="1"/>
    </xf>
    <xf numFmtId="0" fontId="15" fillId="0" borderId="0" xfId="0" applyFont="1" applyAlignment="1">
      <alignment vertical="top" wrapText="1"/>
    </xf>
    <xf numFmtId="0" fontId="7" fillId="0" borderId="0" xfId="0" applyFont="1" applyAlignment="1">
      <alignment vertical="top" wrapText="1"/>
    </xf>
    <xf numFmtId="0" fontId="0" fillId="0" borderId="0" xfId="0" applyAlignment="1">
      <alignment vertical="top" wrapText="1"/>
    </xf>
    <xf numFmtId="0" fontId="1" fillId="0" borderId="0" xfId="0" applyFont="1" applyAlignment="1">
      <alignment horizontal="center"/>
    </xf>
    <xf numFmtId="0" fontId="4" fillId="0" borderId="0" xfId="2" applyAlignment="1" applyProtection="1"/>
    <xf numFmtId="0" fontId="15" fillId="0" borderId="0" xfId="0" applyFont="1"/>
    <xf numFmtId="0" fontId="14" fillId="0" borderId="0" xfId="0" applyFont="1"/>
    <xf numFmtId="0" fontId="13" fillId="0" borderId="0" xfId="0" applyFont="1"/>
    <xf numFmtId="0" fontId="8" fillId="0" borderId="0" xfId="0" applyFont="1"/>
    <xf numFmtId="0" fontId="16" fillId="0" borderId="0" xfId="0" applyFont="1"/>
    <xf numFmtId="0" fontId="18" fillId="0" borderId="0" xfId="0" applyFont="1"/>
    <xf numFmtId="0" fontId="26" fillId="0" borderId="0" xfId="0" applyFont="1"/>
    <xf numFmtId="0" fontId="17" fillId="0" borderId="0" xfId="0" applyFont="1"/>
    <xf numFmtId="0" fontId="0" fillId="0" borderId="0" xfId="0" applyAlignment="1">
      <alignment vertical="top"/>
    </xf>
    <xf numFmtId="0" fontId="8" fillId="0" borderId="0" xfId="0" applyFont="1" applyAlignment="1">
      <alignment vertical="top"/>
    </xf>
    <xf numFmtId="0" fontId="0" fillId="0" borderId="0" xfId="0" applyAlignment="1">
      <alignment horizontal="left" indent="1"/>
    </xf>
    <xf numFmtId="0" fontId="0" fillId="0" borderId="34" xfId="0" applyBorder="1" applyAlignment="1">
      <alignment vertical="top" wrapText="1"/>
    </xf>
    <xf numFmtId="0" fontId="27" fillId="0" borderId="35" xfId="0" applyFont="1" applyBorder="1" applyAlignment="1">
      <alignment vertical="top" wrapText="1"/>
    </xf>
    <xf numFmtId="0" fontId="30" fillId="0" borderId="35" xfId="0" applyFont="1" applyBorder="1" applyAlignment="1">
      <alignment vertical="top" wrapText="1"/>
    </xf>
    <xf numFmtId="0" fontId="0" fillId="0" borderId="36" xfId="0" applyBorder="1" applyAlignment="1">
      <alignment vertical="top" wrapText="1"/>
    </xf>
    <xf numFmtId="0" fontId="8" fillId="0" borderId="0" xfId="0" applyFont="1" applyAlignment="1">
      <alignment horizontal="left" vertical="top" wrapText="1" indent="1"/>
    </xf>
    <xf numFmtId="0" fontId="30" fillId="0" borderId="35" xfId="0" applyFont="1" applyBorder="1" applyAlignment="1">
      <alignment horizontal="left" vertical="top" indent="5"/>
    </xf>
    <xf numFmtId="0" fontId="30" fillId="0" borderId="35" xfId="0" applyFont="1" applyBorder="1" applyAlignment="1">
      <alignment horizontal="left" vertical="top" wrapText="1" indent="5"/>
    </xf>
    <xf numFmtId="0" fontId="30" fillId="0" borderId="35" xfId="0" applyFont="1" applyBorder="1" applyAlignment="1">
      <alignment horizontal="left" vertical="top" indent="11"/>
    </xf>
    <xf numFmtId="0" fontId="30" fillId="0" borderId="35" xfId="0" applyFont="1" applyBorder="1" applyAlignment="1">
      <alignment horizontal="left" vertical="top" wrapText="1" indent="11"/>
    </xf>
    <xf numFmtId="0" fontId="1" fillId="0" borderId="11"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0" fillId="4" borderId="20" xfId="0" applyFill="1" applyBorder="1" applyAlignment="1">
      <alignment horizontal="center" vertical="top"/>
    </xf>
    <xf numFmtId="0" fontId="0" fillId="4" borderId="20" xfId="0" applyFill="1" applyBorder="1" applyAlignment="1">
      <alignment horizontal="center"/>
    </xf>
    <xf numFmtId="0" fontId="1" fillId="4" borderId="20" xfId="0" applyFont="1" applyFill="1" applyBorder="1" applyAlignment="1">
      <alignment horizontal="center"/>
    </xf>
    <xf numFmtId="0" fontId="3" fillId="0" borderId="0" xfId="0" applyFont="1"/>
    <xf numFmtId="0" fontId="1" fillId="0" borderId="11" xfId="0" applyFont="1" applyBorder="1"/>
    <xf numFmtId="0" fontId="1" fillId="0" borderId="14" xfId="0" applyFont="1" applyBorder="1"/>
    <xf numFmtId="0" fontId="1" fillId="0" borderId="1" xfId="0" applyFont="1" applyBorder="1"/>
    <xf numFmtId="0" fontId="1" fillId="0" borderId="2" xfId="0" applyFont="1" applyBorder="1"/>
    <xf numFmtId="0" fontId="1" fillId="0" borderId="3" xfId="0" applyFont="1" applyBorder="1"/>
    <xf numFmtId="0" fontId="1" fillId="0" borderId="20" xfId="0" applyFont="1" applyBorder="1" applyAlignment="1">
      <alignment vertical="top"/>
    </xf>
    <xf numFmtId="0" fontId="1" fillId="0" borderId="12" xfId="0" applyFont="1" applyBorder="1"/>
    <xf numFmtId="0" fontId="1" fillId="0" borderId="7" xfId="0" applyFont="1" applyBorder="1"/>
    <xf numFmtId="0" fontId="1" fillId="0" borderId="13" xfId="0" applyFont="1" applyBorder="1"/>
    <xf numFmtId="4" fontId="1" fillId="0" borderId="0" xfId="1" applyNumberFormat="1" applyFont="1" applyFill="1" applyBorder="1" applyProtection="1"/>
    <xf numFmtId="164" fontId="1" fillId="0" borderId="0" xfId="0" applyNumberFormat="1" applyFont="1"/>
    <xf numFmtId="0" fontId="1" fillId="0" borderId="10" xfId="0" applyFont="1" applyBorder="1"/>
    <xf numFmtId="49" fontId="1" fillId="0" borderId="0" xfId="0" applyNumberFormat="1" applyFont="1"/>
    <xf numFmtId="44" fontId="1" fillId="0" borderId="0" xfId="0" applyNumberFormat="1" applyFont="1"/>
    <xf numFmtId="44" fontId="1" fillId="0" borderId="0" xfId="1" applyFont="1" applyFill="1" applyBorder="1" applyProtection="1"/>
    <xf numFmtId="0" fontId="1" fillId="0" borderId="0" xfId="0" applyFont="1" applyAlignment="1">
      <alignment vertical="center"/>
    </xf>
    <xf numFmtId="0" fontId="1" fillId="0" borderId="15" xfId="0" applyFont="1" applyBorder="1"/>
    <xf numFmtId="0" fontId="1" fillId="0" borderId="5" xfId="0" applyFont="1" applyBorder="1"/>
    <xf numFmtId="0" fontId="1" fillId="0" borderId="16" xfId="0" applyFont="1" applyBorder="1"/>
    <xf numFmtId="44" fontId="1" fillId="0" borderId="7" xfId="0" applyNumberFormat="1" applyFont="1" applyBorder="1"/>
    <xf numFmtId="0" fontId="1" fillId="0" borderId="8" xfId="0" applyFont="1" applyBorder="1"/>
    <xf numFmtId="0" fontId="1" fillId="0" borderId="4" xfId="0" applyFont="1" applyBorder="1"/>
    <xf numFmtId="44" fontId="1" fillId="0" borderId="4" xfId="0" applyNumberFormat="1" applyFont="1" applyBorder="1"/>
    <xf numFmtId="44" fontId="1" fillId="0" borderId="4" xfId="0" applyNumberFormat="1" applyFont="1" applyBorder="1" applyAlignment="1">
      <alignment horizontal="center"/>
    </xf>
    <xf numFmtId="7" fontId="1" fillId="0" borderId="4" xfId="0" applyNumberFormat="1" applyFont="1" applyBorder="1"/>
    <xf numFmtId="0" fontId="1" fillId="0" borderId="0" xfId="0" applyFont="1" applyAlignment="1">
      <alignment horizontal="left"/>
    </xf>
    <xf numFmtId="0" fontId="35" fillId="0" borderId="0" xfId="2" applyFont="1" applyFill="1" applyBorder="1" applyAlignment="1" applyProtection="1">
      <alignment horizontal="left"/>
    </xf>
    <xf numFmtId="0" fontId="36" fillId="0" borderId="0" xfId="0" applyFont="1" applyAlignment="1">
      <alignment horizontal="right"/>
    </xf>
    <xf numFmtId="167" fontId="1" fillId="0" borderId="22" xfId="0" applyNumberFormat="1" applyFont="1" applyBorder="1" applyAlignment="1">
      <alignment horizontal="center"/>
    </xf>
    <xf numFmtId="0" fontId="5" fillId="0" borderId="10" xfId="0" applyFont="1" applyBorder="1"/>
    <xf numFmtId="2" fontId="1" fillId="0" borderId="0" xfId="0" applyNumberFormat="1" applyFont="1"/>
    <xf numFmtId="0" fontId="1" fillId="0" borderId="4" xfId="0" applyFont="1" applyBorder="1" applyAlignment="1">
      <alignment horizontal="center" vertical="center" wrapText="1"/>
    </xf>
    <xf numFmtId="0" fontId="1" fillId="0" borderId="4" xfId="0" applyFont="1" applyBorder="1" applyAlignment="1">
      <alignment horizontal="center"/>
    </xf>
    <xf numFmtId="0" fontId="37" fillId="0" borderId="0" xfId="0" applyFont="1"/>
    <xf numFmtId="0" fontId="39" fillId="0" borderId="0" xfId="0" applyFont="1"/>
    <xf numFmtId="0" fontId="37" fillId="3" borderId="0" xfId="0" applyFont="1" applyFill="1"/>
    <xf numFmtId="0" fontId="36" fillId="0" borderId="0" xfId="0" applyFont="1" applyAlignment="1">
      <alignment horizontal="center"/>
    </xf>
    <xf numFmtId="0" fontId="3" fillId="0" borderId="0" xfId="0" applyFont="1" applyAlignment="1">
      <alignment horizontal="center" vertical="center"/>
    </xf>
    <xf numFmtId="0" fontId="40" fillId="0" borderId="25" xfId="0" applyFont="1" applyBorder="1"/>
    <xf numFmtId="0" fontId="1" fillId="0" borderId="38" xfId="0" applyFont="1" applyBorder="1" applyAlignment="1">
      <alignment horizontal="center"/>
    </xf>
    <xf numFmtId="0" fontId="0" fillId="5" borderId="10" xfId="0" applyFill="1" applyBorder="1"/>
    <xf numFmtId="0" fontId="0" fillId="5" borderId="22" xfId="0" applyFill="1" applyBorder="1"/>
    <xf numFmtId="0" fontId="1" fillId="5" borderId="25" xfId="0" applyFont="1" applyFill="1" applyBorder="1"/>
    <xf numFmtId="0" fontId="0" fillId="0" borderId="0" xfId="0" applyAlignment="1">
      <alignment horizontal="center" vertical="top"/>
    </xf>
    <xf numFmtId="14" fontId="0" fillId="0" borderId="0" xfId="0" applyNumberFormat="1" applyAlignment="1">
      <alignment horizontal="center" vertical="top"/>
    </xf>
    <xf numFmtId="0" fontId="10" fillId="4" borderId="20" xfId="0" applyFont="1" applyFill="1" applyBorder="1"/>
    <xf numFmtId="0" fontId="1" fillId="0" borderId="20" xfId="0" applyFont="1" applyBorder="1"/>
    <xf numFmtId="0" fontId="24" fillId="0" borderId="0" xfId="0" applyFont="1" applyAlignment="1">
      <alignment horizontal="left" vertical="top"/>
    </xf>
    <xf numFmtId="0" fontId="4" fillId="0" borderId="0" xfId="2" applyAlignment="1" applyProtection="1">
      <alignment vertical="top" wrapText="1"/>
    </xf>
    <xf numFmtId="0" fontId="8" fillId="0" borderId="0" xfId="0" applyFont="1" applyAlignment="1">
      <alignment horizontal="left" vertical="top"/>
    </xf>
    <xf numFmtId="0" fontId="17" fillId="0" borderId="0" xfId="0" applyFont="1" applyAlignment="1">
      <alignment vertical="top"/>
    </xf>
    <xf numFmtId="0" fontId="17" fillId="0" borderId="0" xfId="0" applyFont="1" applyAlignment="1">
      <alignment vertical="top" wrapText="1"/>
    </xf>
    <xf numFmtId="0" fontId="8" fillId="0" borderId="0" xfId="0" applyFont="1" applyAlignment="1">
      <alignment horizontal="left" vertical="top" indent="1"/>
    </xf>
    <xf numFmtId="0" fontId="18" fillId="0" borderId="0" xfId="0" applyFont="1" applyAlignment="1">
      <alignment horizontal="left" vertical="top" wrapText="1" indent="1"/>
    </xf>
    <xf numFmtId="0" fontId="17" fillId="0" borderId="0" xfId="0" applyFont="1" applyAlignment="1">
      <alignment horizontal="left" vertical="top" wrapText="1"/>
    </xf>
    <xf numFmtId="0" fontId="15" fillId="0" borderId="0" xfId="0" applyFont="1" applyAlignment="1">
      <alignment horizontal="left" vertical="top" wrapText="1"/>
    </xf>
    <xf numFmtId="0" fontId="31" fillId="0" borderId="0" xfId="0" applyFont="1" applyAlignment="1">
      <alignment vertical="top"/>
    </xf>
    <xf numFmtId="0" fontId="12" fillId="0" borderId="0" xfId="0" applyFont="1" applyAlignment="1">
      <alignment vertical="top"/>
    </xf>
    <xf numFmtId="0" fontId="18" fillId="0" borderId="0" xfId="0" applyFont="1" applyAlignment="1">
      <alignment vertical="top"/>
    </xf>
    <xf numFmtId="0" fontId="8" fillId="0" borderId="0" xfId="0" applyFont="1" applyAlignment="1">
      <alignment horizontal="left"/>
    </xf>
    <xf numFmtId="0" fontId="4" fillId="0" borderId="0" xfId="2" applyAlignment="1" applyProtection="1">
      <alignment horizontal="left" vertical="top" wrapText="1" indent="1"/>
    </xf>
    <xf numFmtId="0" fontId="1" fillId="0" borderId="20" xfId="0" quotePrefix="1" applyFont="1" applyBorder="1" applyAlignment="1" applyProtection="1">
      <alignment horizontal="center"/>
      <protection locked="0"/>
    </xf>
    <xf numFmtId="0" fontId="1" fillId="0" borderId="20" xfId="0" applyFont="1" applyBorder="1" applyAlignment="1" applyProtection="1">
      <alignment horizontal="center"/>
      <protection locked="0"/>
    </xf>
    <xf numFmtId="0" fontId="0" fillId="0" borderId="20" xfId="0" applyBorder="1" applyAlignment="1" applyProtection="1">
      <alignment horizontal="center"/>
      <protection locked="0"/>
    </xf>
    <xf numFmtId="0" fontId="1" fillId="4" borderId="6" xfId="0" applyFont="1" applyFill="1" applyBorder="1" applyAlignment="1">
      <alignment horizontal="center" vertical="top"/>
    </xf>
    <xf numFmtId="0" fontId="1" fillId="4" borderId="6" xfId="0" applyFont="1" applyFill="1" applyBorder="1" applyAlignment="1">
      <alignment horizontal="center"/>
    </xf>
    <xf numFmtId="0" fontId="3" fillId="7" borderId="19" xfId="0" applyFont="1" applyFill="1" applyBorder="1"/>
    <xf numFmtId="0" fontId="3" fillId="7" borderId="20" xfId="0" applyFont="1" applyFill="1" applyBorder="1"/>
    <xf numFmtId="0" fontId="1" fillId="7" borderId="22" xfId="0" applyFont="1" applyFill="1" applyBorder="1"/>
    <xf numFmtId="0" fontId="1" fillId="7" borderId="20" xfId="0" applyFont="1" applyFill="1" applyBorder="1"/>
    <xf numFmtId="0" fontId="0" fillId="7" borderId="22" xfId="0" applyFill="1" applyBorder="1"/>
    <xf numFmtId="0" fontId="0" fillId="7" borderId="20" xfId="0" applyFill="1" applyBorder="1"/>
    <xf numFmtId="0" fontId="3" fillId="9" borderId="20" xfId="0" applyFont="1" applyFill="1" applyBorder="1"/>
    <xf numFmtId="0" fontId="1" fillId="9" borderId="20" xfId="0" applyFont="1" applyFill="1" applyBorder="1"/>
    <xf numFmtId="49" fontId="25" fillId="11" borderId="20" xfId="0" applyNumberFormat="1" applyFont="1" applyFill="1" applyBorder="1" applyAlignment="1">
      <alignment horizontal="center" vertical="center" wrapText="1"/>
    </xf>
    <xf numFmtId="0" fontId="25" fillId="11" borderId="20" xfId="0" applyFont="1" applyFill="1" applyBorder="1" applyAlignment="1">
      <alignment horizontal="center" vertical="center" wrapText="1"/>
    </xf>
    <xf numFmtId="14" fontId="25" fillId="11" borderId="20" xfId="0" applyNumberFormat="1" applyFont="1" applyFill="1" applyBorder="1" applyAlignment="1">
      <alignment horizontal="center" vertical="center" wrapText="1"/>
    </xf>
    <xf numFmtId="0" fontId="25" fillId="11" borderId="20" xfId="0" applyFont="1" applyFill="1" applyBorder="1" applyAlignment="1">
      <alignment horizontal="center" vertical="center"/>
    </xf>
    <xf numFmtId="14" fontId="10" fillId="0" borderId="20" xfId="0" applyNumberFormat="1" applyFont="1" applyBorder="1"/>
    <xf numFmtId="49" fontId="10" fillId="0" borderId="20" xfId="0" applyNumberFormat="1" applyFont="1" applyBorder="1" applyAlignment="1">
      <alignment horizontal="center"/>
    </xf>
    <xf numFmtId="1" fontId="10" fillId="0" borderId="20" xfId="0" applyNumberFormat="1" applyFont="1" applyBorder="1" applyAlignment="1">
      <alignment horizontal="center"/>
    </xf>
    <xf numFmtId="14" fontId="10" fillId="0" borderId="20" xfId="0" applyNumberFormat="1" applyFont="1" applyBorder="1" applyAlignment="1">
      <alignment horizontal="center"/>
    </xf>
    <xf numFmtId="14" fontId="42" fillId="0" borderId="20" xfId="7" applyNumberFormat="1" applyFont="1" applyFill="1" applyBorder="1" applyAlignment="1">
      <alignment horizontal="center"/>
    </xf>
    <xf numFmtId="0" fontId="10" fillId="0" borderId="19" xfId="0" applyFont="1" applyBorder="1" applyAlignment="1">
      <alignment horizontal="center"/>
    </xf>
    <xf numFmtId="49" fontId="10" fillId="0" borderId="20" xfId="0" applyNumberFormat="1" applyFont="1" applyBorder="1"/>
    <xf numFmtId="0" fontId="10" fillId="0" borderId="20" xfId="0" applyFont="1" applyBorder="1"/>
    <xf numFmtId="0" fontId="10" fillId="0" borderId="0" xfId="0" applyFont="1"/>
    <xf numFmtId="0" fontId="0" fillId="0" borderId="0" xfId="0" applyAlignment="1">
      <alignment horizontal="left" wrapText="1"/>
    </xf>
    <xf numFmtId="0" fontId="0" fillId="4" borderId="19" xfId="0" applyFill="1" applyBorder="1"/>
    <xf numFmtId="0" fontId="0" fillId="4" borderId="19" xfId="0" applyFill="1" applyBorder="1" applyAlignment="1">
      <alignment horizontal="center"/>
    </xf>
    <xf numFmtId="0" fontId="1" fillId="5" borderId="12" xfId="0" applyFont="1" applyFill="1" applyBorder="1"/>
    <xf numFmtId="0" fontId="0" fillId="5" borderId="7" xfId="0" applyFill="1" applyBorder="1" applyAlignment="1">
      <alignment horizontal="center"/>
    </xf>
    <xf numFmtId="0" fontId="0" fillId="14" borderId="20" xfId="0" applyFill="1" applyBorder="1"/>
    <xf numFmtId="0" fontId="0" fillId="4" borderId="25" xfId="0" applyFill="1" applyBorder="1" applyAlignment="1">
      <alignment horizontal="center"/>
    </xf>
    <xf numFmtId="0" fontId="3" fillId="15" borderId="20" xfId="0" applyFont="1" applyFill="1" applyBorder="1" applyAlignment="1">
      <alignment horizontal="center" vertical="center"/>
    </xf>
    <xf numFmtId="14" fontId="3" fillId="15" borderId="20" xfId="0" applyNumberFormat="1" applyFont="1" applyFill="1" applyBorder="1" applyAlignment="1">
      <alignment horizontal="center" vertical="center"/>
    </xf>
    <xf numFmtId="0" fontId="0" fillId="0" borderId="0" xfId="0" applyAlignment="1">
      <alignment horizontal="center" vertical="center"/>
    </xf>
    <xf numFmtId="0" fontId="3" fillId="13" borderId="20" xfId="0" applyFont="1" applyFill="1" applyBorder="1" applyAlignment="1">
      <alignment horizontal="center" vertical="center"/>
    </xf>
    <xf numFmtId="0" fontId="1" fillId="0" borderId="0" xfId="0" applyFont="1" applyAlignment="1">
      <alignment wrapText="1"/>
    </xf>
    <xf numFmtId="0" fontId="3" fillId="14" borderId="20" xfId="0" applyFont="1" applyFill="1" applyBorder="1"/>
    <xf numFmtId="0" fontId="0" fillId="0" borderId="0" xfId="0" applyAlignment="1">
      <alignment horizontal="left" vertical="top" wrapText="1"/>
    </xf>
    <xf numFmtId="0" fontId="3" fillId="7" borderId="22" xfId="0" applyFont="1" applyFill="1" applyBorder="1"/>
    <xf numFmtId="1" fontId="10" fillId="3" borderId="20" xfId="0" applyNumberFormat="1" applyFont="1" applyFill="1" applyBorder="1" applyAlignment="1">
      <alignment horizontal="center"/>
    </xf>
    <xf numFmtId="14" fontId="10" fillId="3" borderId="20" xfId="0" applyNumberFormat="1" applyFont="1" applyFill="1" applyBorder="1" applyAlignment="1">
      <alignment horizontal="center"/>
    </xf>
    <xf numFmtId="14" fontId="42" fillId="3" borderId="20" xfId="7" applyNumberFormat="1" applyFont="1" applyFill="1" applyBorder="1" applyAlignment="1">
      <alignment horizontal="center"/>
    </xf>
    <xf numFmtId="14" fontId="10" fillId="3" borderId="20" xfId="0" applyNumberFormat="1" applyFont="1" applyFill="1" applyBorder="1"/>
    <xf numFmtId="0" fontId="0" fillId="0" borderId="0" xfId="0" applyAlignment="1">
      <alignment horizontal="left" vertical="top"/>
    </xf>
    <xf numFmtId="0" fontId="10" fillId="0" borderId="20" xfId="0" applyFont="1" applyBorder="1" applyAlignment="1" applyProtection="1">
      <alignment horizontal="center"/>
      <protection locked="0"/>
    </xf>
    <xf numFmtId="14" fontId="10" fillId="12" borderId="20" xfId="0" applyNumberFormat="1" applyFont="1" applyFill="1" applyBorder="1" applyAlignment="1" applyProtection="1">
      <alignment horizontal="center" vertical="top"/>
      <protection locked="0"/>
    </xf>
    <xf numFmtId="0" fontId="1" fillId="16" borderId="23" xfId="0" applyFont="1" applyFill="1" applyBorder="1" applyAlignment="1" applyProtection="1">
      <alignment horizontal="center"/>
      <protection locked="0"/>
    </xf>
    <xf numFmtId="0" fontId="1" fillId="16" borderId="23" xfId="0" applyFont="1" applyFill="1" applyBorder="1" applyAlignment="1" applyProtection="1">
      <alignment horizontal="center" vertical="center"/>
      <protection locked="0"/>
    </xf>
    <xf numFmtId="2" fontId="1" fillId="16" borderId="23" xfId="4" applyNumberFormat="1" applyFont="1" applyFill="1" applyBorder="1" applyAlignment="1" applyProtection="1">
      <alignment horizontal="center"/>
      <protection locked="0"/>
    </xf>
    <xf numFmtId="44" fontId="1" fillId="16" borderId="23" xfId="1" applyFont="1" applyFill="1" applyBorder="1" applyAlignment="1" applyProtection="1">
      <alignment horizontal="center"/>
      <protection locked="0"/>
    </xf>
    <xf numFmtId="165" fontId="1" fillId="16" borderId="20" xfId="0" applyNumberFormat="1" applyFont="1" applyFill="1" applyBorder="1" applyAlignment="1" applyProtection="1">
      <alignment horizontal="center"/>
      <protection locked="0"/>
    </xf>
    <xf numFmtId="0" fontId="1" fillId="16" borderId="7" xfId="0" applyFont="1" applyFill="1" applyBorder="1" applyAlignment="1" applyProtection="1">
      <alignment horizontal="center"/>
      <protection locked="0"/>
    </xf>
    <xf numFmtId="4" fontId="1" fillId="17" borderId="20" xfId="1" applyNumberFormat="1" applyFont="1" applyFill="1" applyBorder="1" applyProtection="1"/>
    <xf numFmtId="165" fontId="1" fillId="17" borderId="20" xfId="0" applyNumberFormat="1" applyFont="1" applyFill="1" applyBorder="1"/>
    <xf numFmtId="0" fontId="50" fillId="18" borderId="23" xfId="0" applyFont="1" applyFill="1" applyBorder="1" applyAlignment="1">
      <alignment horizontal="center"/>
    </xf>
    <xf numFmtId="0" fontId="1" fillId="18" borderId="0" xfId="0" applyFont="1" applyFill="1" applyAlignment="1">
      <alignment horizontal="center"/>
    </xf>
    <xf numFmtId="0" fontId="1" fillId="18" borderId="20" xfId="0" applyFont="1" applyFill="1" applyBorder="1" applyAlignment="1">
      <alignment vertical="top"/>
    </xf>
    <xf numFmtId="0" fontId="1" fillId="18" borderId="20" xfId="0" applyFont="1" applyFill="1" applyBorder="1"/>
    <xf numFmtId="0" fontId="0" fillId="18" borderId="20" xfId="0" applyFill="1" applyBorder="1" applyAlignment="1">
      <alignment horizontal="center" vertical="top"/>
    </xf>
    <xf numFmtId="0" fontId="1" fillId="18" borderId="20" xfId="0" applyFont="1" applyFill="1" applyBorder="1" applyAlignment="1">
      <alignment horizontal="center" vertical="top"/>
    </xf>
    <xf numFmtId="0" fontId="1" fillId="19" borderId="20" xfId="0" applyFont="1" applyFill="1" applyBorder="1" applyAlignment="1">
      <alignment vertical="top"/>
    </xf>
    <xf numFmtId="0" fontId="1" fillId="19" borderId="20" xfId="0" applyFont="1" applyFill="1" applyBorder="1"/>
    <xf numFmtId="0" fontId="1" fillId="19" borderId="20" xfId="0" applyFont="1" applyFill="1" applyBorder="1" applyAlignment="1">
      <alignment horizontal="center" vertical="top"/>
    </xf>
    <xf numFmtId="0" fontId="0" fillId="19" borderId="20" xfId="0" applyFill="1" applyBorder="1" applyAlignment="1">
      <alignment horizontal="center" vertical="top"/>
    </xf>
    <xf numFmtId="0" fontId="0" fillId="18" borderId="19" xfId="0" applyFill="1" applyBorder="1" applyAlignment="1">
      <alignment horizontal="center" vertical="top"/>
    </xf>
    <xf numFmtId="0" fontId="1" fillId="6" borderId="20" xfId="0" applyFont="1" applyFill="1" applyBorder="1" applyAlignment="1">
      <alignment horizontal="center" vertical="top"/>
    </xf>
    <xf numFmtId="0" fontId="0" fillId="6" borderId="20" xfId="0" applyFill="1" applyBorder="1" applyAlignment="1">
      <alignment horizontal="center" vertical="top"/>
    </xf>
    <xf numFmtId="168" fontId="0" fillId="0" borderId="20" xfId="0" applyNumberFormat="1" applyBorder="1"/>
    <xf numFmtId="168" fontId="43" fillId="20" borderId="20" xfId="0" applyNumberFormat="1" applyFont="1" applyFill="1" applyBorder="1"/>
    <xf numFmtId="168" fontId="10" fillId="0" borderId="20" xfId="0" applyNumberFormat="1" applyFont="1" applyBorder="1"/>
    <xf numFmtId="168" fontId="1" fillId="0" borderId="20" xfId="0" applyNumberFormat="1" applyFont="1" applyBorder="1"/>
    <xf numFmtId="14" fontId="3" fillId="21" borderId="20" xfId="0" applyNumberFormat="1" applyFont="1" applyFill="1" applyBorder="1" applyAlignment="1">
      <alignment horizontal="center"/>
    </xf>
    <xf numFmtId="14" fontId="3" fillId="22" borderId="20" xfId="0" applyNumberFormat="1" applyFont="1" applyFill="1" applyBorder="1" applyAlignment="1">
      <alignment horizontal="center"/>
    </xf>
    <xf numFmtId="168" fontId="0" fillId="21" borderId="20" xfId="0" applyNumberFormat="1" applyFill="1" applyBorder="1"/>
    <xf numFmtId="168" fontId="0" fillId="22" borderId="20" xfId="0" applyNumberFormat="1" applyFill="1" applyBorder="1"/>
    <xf numFmtId="0" fontId="10" fillId="3" borderId="19" xfId="0" applyFont="1" applyFill="1" applyBorder="1" applyAlignment="1">
      <alignment horizontal="center"/>
    </xf>
    <xf numFmtId="14" fontId="3" fillId="23" borderId="20" xfId="0" applyNumberFormat="1" applyFont="1" applyFill="1" applyBorder="1" applyAlignment="1">
      <alignment horizontal="center"/>
    </xf>
    <xf numFmtId="168" fontId="0" fillId="23" borderId="20" xfId="0" applyNumberFormat="1" applyFill="1" applyBorder="1"/>
    <xf numFmtId="0" fontId="3" fillId="21" borderId="6" xfId="0" applyFont="1" applyFill="1" applyBorder="1" applyAlignment="1">
      <alignment horizontal="center"/>
    </xf>
    <xf numFmtId="0" fontId="3" fillId="24" borderId="6" xfId="0" applyFont="1" applyFill="1" applyBorder="1" applyAlignment="1">
      <alignment horizontal="center"/>
    </xf>
    <xf numFmtId="0" fontId="3" fillId="23" borderId="6" xfId="0" applyFont="1" applyFill="1" applyBorder="1" applyAlignment="1">
      <alignment horizontal="center"/>
    </xf>
    <xf numFmtId="168" fontId="43" fillId="17" borderId="20" xfId="0" applyNumberFormat="1" applyFont="1" applyFill="1" applyBorder="1"/>
    <xf numFmtId="14" fontId="3" fillId="17" borderId="20" xfId="0" applyNumberFormat="1" applyFont="1" applyFill="1" applyBorder="1" applyAlignment="1">
      <alignment horizontal="center" vertical="center"/>
    </xf>
    <xf numFmtId="14" fontId="10" fillId="0" borderId="20" xfId="0" applyNumberFormat="1" applyFont="1" applyBorder="1" applyAlignment="1" applyProtection="1">
      <alignment horizontal="center"/>
      <protection locked="0"/>
    </xf>
    <xf numFmtId="0" fontId="0" fillId="6" borderId="0" xfId="0" applyFill="1" applyAlignment="1">
      <alignment horizontal="center" vertical="top"/>
    </xf>
    <xf numFmtId="0" fontId="10" fillId="0" borderId="0" xfId="0" applyFont="1" applyAlignment="1" applyProtection="1">
      <alignment horizontal="center"/>
      <protection locked="0"/>
    </xf>
    <xf numFmtId="0" fontId="10" fillId="0" borderId="38" xfId="0" applyFont="1" applyBorder="1" applyAlignment="1" applyProtection="1">
      <alignment horizontal="center"/>
      <protection locked="0"/>
    </xf>
    <xf numFmtId="14" fontId="10" fillId="12" borderId="0" xfId="0" applyNumberFormat="1" applyFont="1" applyFill="1" applyAlignment="1" applyProtection="1">
      <alignment horizontal="center" vertical="top"/>
      <protection locked="0"/>
    </xf>
    <xf numFmtId="44" fontId="1" fillId="0" borderId="0" xfId="0" applyNumberFormat="1" applyFont="1" applyAlignment="1">
      <alignment vertical="center"/>
    </xf>
    <xf numFmtId="166" fontId="5" fillId="0" borderId="0" xfId="0" applyNumberFormat="1" applyFont="1" applyAlignment="1" applyProtection="1">
      <alignment horizontal="center" vertical="center" wrapText="1"/>
      <protection locked="0"/>
    </xf>
    <xf numFmtId="44" fontId="1" fillId="18" borderId="20" xfId="0" applyNumberFormat="1" applyFont="1" applyFill="1" applyBorder="1" applyAlignment="1">
      <alignment vertical="center"/>
    </xf>
    <xf numFmtId="166" fontId="5" fillId="16" borderId="20" xfId="0" applyNumberFormat="1" applyFont="1" applyFill="1" applyBorder="1" applyAlignment="1" applyProtection="1">
      <alignment horizontal="center" vertical="center" wrapText="1"/>
      <protection locked="0"/>
    </xf>
    <xf numFmtId="44" fontId="1" fillId="19" borderId="20" xfId="0" applyNumberFormat="1" applyFont="1" applyFill="1" applyBorder="1" applyAlignment="1">
      <alignment vertical="center"/>
    </xf>
    <xf numFmtId="0" fontId="1" fillId="16" borderId="26" xfId="0" applyFont="1" applyFill="1" applyBorder="1" applyAlignment="1" applyProtection="1">
      <alignment horizontal="left" vertical="center"/>
      <protection locked="0"/>
    </xf>
    <xf numFmtId="0" fontId="1" fillId="16" borderId="27" xfId="0" applyFont="1" applyFill="1" applyBorder="1" applyAlignment="1" applyProtection="1">
      <alignment horizontal="left" vertical="center"/>
      <protection locked="0"/>
    </xf>
    <xf numFmtId="0" fontId="1" fillId="16" borderId="24"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1" fillId="0" borderId="21" xfId="0" applyFont="1" applyBorder="1" applyAlignment="1">
      <alignment horizontal="center" vertical="center"/>
    </xf>
    <xf numFmtId="0" fontId="1" fillId="19" borderId="20" xfId="0" applyFont="1" applyFill="1" applyBorder="1" applyAlignment="1">
      <alignment horizontal="center"/>
    </xf>
    <xf numFmtId="0" fontId="1" fillId="0" borderId="0" xfId="0" applyFont="1" applyAlignment="1">
      <alignment horizontal="center"/>
    </xf>
    <xf numFmtId="44" fontId="1" fillId="0" borderId="30" xfId="1" applyFont="1" applyFill="1" applyBorder="1" applyAlignment="1" applyProtection="1"/>
    <xf numFmtId="44" fontId="1" fillId="0" borderId="0" xfId="0" applyNumberFormat="1" applyFont="1" applyAlignment="1">
      <alignment horizontal="center"/>
    </xf>
    <xf numFmtId="44" fontId="5" fillId="0" borderId="4" xfId="0" applyNumberFormat="1" applyFont="1" applyBorder="1" applyAlignment="1">
      <alignment horizontal="center"/>
    </xf>
    <xf numFmtId="0" fontId="1" fillId="4" borderId="11"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 xfId="0" applyFont="1" applyFill="1" applyBorder="1" applyAlignment="1">
      <alignment horizontal="center" vertical="center"/>
    </xf>
    <xf numFmtId="44" fontId="1" fillId="0" borderId="0" xfId="1" applyFont="1" applyFill="1" applyBorder="1" applyAlignment="1" applyProtection="1">
      <alignment horizontal="center"/>
    </xf>
    <xf numFmtId="4" fontId="1" fillId="0" borderId="0" xfId="1" applyNumberFormat="1" applyFont="1" applyFill="1" applyBorder="1" applyAlignment="1" applyProtection="1">
      <alignment horizontal="right"/>
    </xf>
    <xf numFmtId="0" fontId="1" fillId="0" borderId="0" xfId="0" applyFont="1" applyAlignment="1">
      <alignment horizontal="center" vertical="center" wrapText="1"/>
    </xf>
    <xf numFmtId="14" fontId="1" fillId="18" borderId="20" xfId="0" applyNumberFormat="1" applyFont="1" applyFill="1" applyBorder="1" applyAlignment="1">
      <alignment horizontal="center"/>
    </xf>
    <xf numFmtId="0" fontId="1" fillId="18" borderId="20" xfId="0" applyFont="1" applyFill="1" applyBorder="1" applyAlignment="1">
      <alignment horizontal="center"/>
    </xf>
    <xf numFmtId="0" fontId="1" fillId="19" borderId="25" xfId="0" applyFont="1" applyFill="1" applyBorder="1" applyAlignment="1">
      <alignment horizontal="center" vertical="top"/>
    </xf>
    <xf numFmtId="0" fontId="1" fillId="19" borderId="22" xfId="0" applyFont="1" applyFill="1" applyBorder="1" applyAlignment="1">
      <alignment horizontal="center" vertical="top"/>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37" xfId="0" applyFont="1" applyFill="1" applyBorder="1" applyAlignment="1">
      <alignment horizontal="center" vertical="center"/>
    </xf>
    <xf numFmtId="0" fontId="1" fillId="0" borderId="15" xfId="0" applyFont="1" applyBorder="1" applyAlignment="1">
      <alignment horizontal="center"/>
    </xf>
    <xf numFmtId="0" fontId="1" fillId="0" borderId="14" xfId="0" applyFont="1" applyBorder="1" applyAlignment="1">
      <alignment horizontal="center"/>
    </xf>
    <xf numFmtId="0" fontId="1" fillId="0" borderId="31" xfId="0" applyFont="1" applyBorder="1" applyAlignment="1">
      <alignment horizontal="center"/>
    </xf>
    <xf numFmtId="0" fontId="1" fillId="0" borderId="16" xfId="0" applyFont="1" applyBorder="1" applyAlignment="1">
      <alignment horizontal="center"/>
    </xf>
    <xf numFmtId="0" fontId="1" fillId="0" borderId="7" xfId="0" applyFont="1" applyBorder="1" applyAlignment="1">
      <alignment horizontal="center"/>
    </xf>
    <xf numFmtId="0" fontId="1" fillId="0" borderId="32" xfId="0" applyFont="1" applyBorder="1" applyAlignment="1">
      <alignment horizontal="center"/>
    </xf>
    <xf numFmtId="0" fontId="1" fillId="0" borderId="0" xfId="0" applyFont="1" applyAlignment="1">
      <alignment horizontal="left"/>
    </xf>
    <xf numFmtId="44" fontId="1" fillId="17" borderId="20" xfId="0" applyNumberFormat="1" applyFont="1" applyFill="1" applyBorder="1"/>
    <xf numFmtId="7" fontId="1" fillId="17" borderId="29" xfId="0" applyNumberFormat="1" applyFont="1" applyFill="1" applyBorder="1"/>
    <xf numFmtId="0" fontId="1" fillId="0" borderId="26" xfId="0" applyFont="1" applyBorder="1" applyAlignment="1">
      <alignment horizontal="center"/>
    </xf>
    <xf numFmtId="0" fontId="1" fillId="0" borderId="27" xfId="0" applyFont="1" applyBorder="1" applyAlignment="1">
      <alignment horizontal="center"/>
    </xf>
    <xf numFmtId="0" fontId="1" fillId="0" borderId="24" xfId="0" applyFont="1" applyBorder="1" applyAlignment="1">
      <alignment horizontal="center"/>
    </xf>
    <xf numFmtId="0" fontId="1"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0" fontId="36" fillId="0" borderId="0" xfId="0" applyFont="1" applyAlignment="1">
      <alignment horizontal="center"/>
    </xf>
    <xf numFmtId="0" fontId="1" fillId="16" borderId="25" xfId="0" applyFont="1" applyFill="1" applyBorder="1" applyAlignment="1" applyProtection="1">
      <alignment horizontal="center"/>
      <protection locked="0"/>
    </xf>
    <xf numFmtId="0" fontId="1" fillId="16" borderId="10" xfId="0" applyFont="1" applyFill="1" applyBorder="1" applyAlignment="1" applyProtection="1">
      <alignment horizontal="center"/>
      <protection locked="0"/>
    </xf>
    <xf numFmtId="0" fontId="1" fillId="16" borderId="22" xfId="0" applyFont="1" applyFill="1" applyBorder="1" applyAlignment="1" applyProtection="1">
      <alignment horizontal="center"/>
      <protection locked="0"/>
    </xf>
    <xf numFmtId="0" fontId="1" fillId="2" borderId="25" xfId="0" applyFont="1" applyFill="1" applyBorder="1" applyAlignment="1">
      <alignment horizontal="center"/>
    </xf>
    <xf numFmtId="0" fontId="1" fillId="2" borderId="22" xfId="0" applyFont="1" applyFill="1" applyBorder="1" applyAlignment="1">
      <alignment horizontal="center"/>
    </xf>
    <xf numFmtId="0" fontId="1" fillId="16" borderId="25" xfId="0" applyFont="1" applyFill="1" applyBorder="1" applyAlignment="1" applyProtection="1">
      <alignment horizontal="left" vertical="top" wrapText="1"/>
      <protection locked="0"/>
    </xf>
    <xf numFmtId="0" fontId="1" fillId="16" borderId="10" xfId="0" applyFont="1" applyFill="1" applyBorder="1" applyAlignment="1" applyProtection="1">
      <alignment horizontal="left" vertical="top" wrapText="1"/>
      <protection locked="0"/>
    </xf>
    <xf numFmtId="0" fontId="1" fillId="16" borderId="22" xfId="0" applyFont="1" applyFill="1" applyBorder="1" applyAlignment="1" applyProtection="1">
      <alignment horizontal="left" vertical="top" wrapText="1"/>
      <protection locked="0"/>
    </xf>
    <xf numFmtId="0" fontId="37" fillId="0" borderId="25" xfId="0" applyFont="1" applyBorder="1" applyAlignment="1">
      <alignment horizontal="left" vertical="top" wrapText="1"/>
    </xf>
    <xf numFmtId="0" fontId="37" fillId="0" borderId="22" xfId="0" applyFont="1" applyBorder="1" applyAlignment="1">
      <alignment horizontal="left" vertical="top" wrapText="1"/>
    </xf>
    <xf numFmtId="0" fontId="1" fillId="0" borderId="11"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5" xfId="0" applyFont="1" applyBorder="1" applyAlignment="1">
      <alignment horizontal="center"/>
    </xf>
    <xf numFmtId="0" fontId="1" fillId="0" borderId="22"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xf>
    <xf numFmtId="0" fontId="1" fillId="16" borderId="25" xfId="0" applyFont="1" applyFill="1" applyBorder="1" applyProtection="1">
      <protection locked="0"/>
    </xf>
    <xf numFmtId="0" fontId="1" fillId="16" borderId="10" xfId="0" applyFont="1" applyFill="1" applyBorder="1" applyProtection="1">
      <protection locked="0"/>
    </xf>
    <xf numFmtId="0" fontId="1" fillId="16" borderId="22" xfId="0" applyFont="1" applyFill="1" applyBorder="1" applyProtection="1">
      <protection locked="0"/>
    </xf>
    <xf numFmtId="44" fontId="1" fillId="16" borderId="20" xfId="0" applyNumberFormat="1" applyFont="1" applyFill="1" applyBorder="1" applyAlignment="1" applyProtection="1">
      <alignment horizontal="center"/>
      <protection locked="0"/>
    </xf>
    <xf numFmtId="44" fontId="1" fillId="16" borderId="25" xfId="0" applyNumberFormat="1" applyFont="1" applyFill="1" applyBorder="1" applyAlignment="1" applyProtection="1">
      <alignment horizontal="center"/>
      <protection locked="0"/>
    </xf>
    <xf numFmtId="44" fontId="1" fillId="16" borderId="10" xfId="0" applyNumberFormat="1" applyFont="1" applyFill="1" applyBorder="1" applyAlignment="1" applyProtection="1">
      <alignment horizontal="center"/>
      <protection locked="0"/>
    </xf>
    <xf numFmtId="44" fontId="1" fillId="16" borderId="22" xfId="0" applyNumberFormat="1" applyFont="1" applyFill="1" applyBorder="1" applyAlignment="1" applyProtection="1">
      <alignment horizontal="center"/>
      <protection locked="0"/>
    </xf>
    <xf numFmtId="0" fontId="1" fillId="19" borderId="25" xfId="0" applyFont="1" applyFill="1" applyBorder="1" applyAlignment="1">
      <alignment horizontal="center"/>
    </xf>
    <xf numFmtId="0" fontId="1" fillId="19" borderId="22" xfId="0" applyFont="1" applyFill="1" applyBorder="1" applyAlignment="1">
      <alignment horizontal="center"/>
    </xf>
    <xf numFmtId="0" fontId="44" fillId="0" borderId="0" xfId="0" applyFont="1" applyAlignment="1">
      <alignment horizontal="center" vertical="center" readingOrder="1"/>
    </xf>
    <xf numFmtId="0" fontId="45" fillId="0" borderId="0" xfId="0" applyFont="1" applyAlignment="1">
      <alignment horizontal="center" vertical="center" readingOrder="1"/>
    </xf>
    <xf numFmtId="0" fontId="47" fillId="0" borderId="0" xfId="0" applyFont="1" applyAlignment="1">
      <alignment horizontal="center" vertical="center" readingOrder="1"/>
    </xf>
    <xf numFmtId="0" fontId="3" fillId="0" borderId="0" xfId="0" applyFont="1" applyAlignment="1">
      <alignment horizontal="center" vertical="center"/>
    </xf>
    <xf numFmtId="0" fontId="3" fillId="0" borderId="4" xfId="0" applyFont="1" applyBorder="1" applyAlignment="1">
      <alignment horizontal="center" vertical="center"/>
    </xf>
    <xf numFmtId="0" fontId="50" fillId="19" borderId="26" xfId="0" applyFont="1" applyFill="1" applyBorder="1" applyAlignment="1">
      <alignment horizontal="center"/>
    </xf>
    <xf numFmtId="0" fontId="50" fillId="19" borderId="24" xfId="0" applyFont="1" applyFill="1" applyBorder="1" applyAlignment="1">
      <alignment horizontal="center"/>
    </xf>
    <xf numFmtId="0" fontId="1" fillId="19" borderId="21" xfId="0" applyFont="1" applyFill="1" applyBorder="1" applyAlignment="1">
      <alignment horizontal="center"/>
    </xf>
    <xf numFmtId="44" fontId="1" fillId="16" borderId="26" xfId="1" applyFont="1" applyFill="1" applyBorder="1" applyAlignment="1" applyProtection="1">
      <alignment horizontal="center"/>
      <protection locked="0"/>
    </xf>
    <xf numFmtId="44" fontId="1" fillId="16" borderId="24" xfId="1" applyFont="1" applyFill="1" applyBorder="1" applyAlignment="1" applyProtection="1">
      <alignment horizontal="center"/>
      <protection locked="0"/>
    </xf>
    <xf numFmtId="4" fontId="1" fillId="17" borderId="25" xfId="1" applyNumberFormat="1" applyFont="1" applyFill="1" applyBorder="1" applyAlignment="1" applyProtection="1">
      <alignment horizontal="right"/>
    </xf>
    <xf numFmtId="4" fontId="1" fillId="17" borderId="22" xfId="1" applyNumberFormat="1" applyFont="1" applyFill="1" applyBorder="1" applyAlignment="1" applyProtection="1">
      <alignment horizontal="right"/>
    </xf>
    <xf numFmtId="0" fontId="1" fillId="0" borderId="20" xfId="0" applyFont="1" applyBorder="1" applyAlignment="1">
      <alignment horizontal="center"/>
    </xf>
    <xf numFmtId="0" fontId="1" fillId="4" borderId="20" xfId="0" applyFont="1" applyFill="1" applyBorder="1" applyAlignment="1">
      <alignment horizontal="center"/>
    </xf>
    <xf numFmtId="0" fontId="1" fillId="16" borderId="26" xfId="0" applyFont="1" applyFill="1" applyBorder="1" applyAlignment="1" applyProtection="1">
      <alignment horizontal="center"/>
      <protection locked="0"/>
    </xf>
    <xf numFmtId="0" fontId="1" fillId="16" borderId="27" xfId="0" applyFont="1" applyFill="1" applyBorder="1" applyAlignment="1" applyProtection="1">
      <alignment horizontal="center"/>
      <protection locked="0"/>
    </xf>
    <xf numFmtId="0" fontId="1" fillId="16" borderId="24" xfId="0" applyFont="1" applyFill="1" applyBorder="1" applyAlignment="1" applyProtection="1">
      <alignment horizontal="center"/>
      <protection locked="0"/>
    </xf>
    <xf numFmtId="0" fontId="1" fillId="16" borderId="7" xfId="0" applyFont="1" applyFill="1" applyBorder="1" applyProtection="1">
      <protection locked="0"/>
    </xf>
    <xf numFmtId="0" fontId="1" fillId="16" borderId="13" xfId="0" applyFont="1" applyFill="1" applyBorder="1" applyProtection="1">
      <protection locked="0"/>
    </xf>
    <xf numFmtId="0" fontId="1" fillId="16" borderId="26" xfId="0" applyFont="1" applyFill="1" applyBorder="1" applyAlignment="1" applyProtection="1">
      <alignment horizontal="center" vertical="center"/>
      <protection locked="0"/>
    </xf>
    <xf numFmtId="0" fontId="1" fillId="16" borderId="24" xfId="0" applyFont="1" applyFill="1" applyBorder="1" applyAlignment="1" applyProtection="1">
      <alignment horizontal="center" vertical="center"/>
      <protection locked="0"/>
    </xf>
    <xf numFmtId="4" fontId="1" fillId="0" borderId="0" xfId="1" applyNumberFormat="1" applyFont="1" applyFill="1" applyBorder="1" applyAlignment="1" applyProtection="1"/>
    <xf numFmtId="0" fontId="15" fillId="0" borderId="0" xfId="0" applyFont="1" applyAlignment="1">
      <alignment horizontal="center" vertical="top" wrapText="1"/>
    </xf>
    <xf numFmtId="0" fontId="4" fillId="0" borderId="0" xfId="2" applyAlignment="1" applyProtection="1">
      <alignment horizontal="left" vertical="top" wrapText="1"/>
    </xf>
    <xf numFmtId="0" fontId="8" fillId="0" borderId="0" xfId="0" applyFont="1" applyAlignment="1">
      <alignment horizontal="left" vertical="top" wrapText="1"/>
    </xf>
    <xf numFmtId="0" fontId="19" fillId="0" borderId="0" xfId="0" applyFont="1" applyAlignment="1">
      <alignment horizontal="left" vertical="top" wrapText="1"/>
    </xf>
    <xf numFmtId="0" fontId="0" fillId="7" borderId="11"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12" xfId="0" applyFill="1" applyBorder="1" applyAlignment="1">
      <alignment horizontal="center"/>
    </xf>
    <xf numFmtId="0" fontId="0" fillId="7" borderId="13" xfId="0" applyFill="1" applyBorder="1" applyAlignment="1">
      <alignment horizontal="center"/>
    </xf>
    <xf numFmtId="0" fontId="1" fillId="8" borderId="25" xfId="3" applyFont="1" applyFill="1" applyBorder="1" applyAlignment="1">
      <alignment horizontal="center"/>
    </xf>
    <xf numFmtId="0" fontId="9" fillId="8" borderId="10" xfId="3" applyFont="1" applyFill="1" applyBorder="1" applyAlignment="1">
      <alignment horizontal="center"/>
    </xf>
    <xf numFmtId="0" fontId="9" fillId="8" borderId="22" xfId="3" applyFont="1" applyFill="1" applyBorder="1" applyAlignment="1">
      <alignment horizontal="center"/>
    </xf>
    <xf numFmtId="0" fontId="3" fillId="8" borderId="25" xfId="0" applyFont="1" applyFill="1" applyBorder="1" applyAlignment="1">
      <alignment horizontal="center"/>
    </xf>
    <xf numFmtId="0" fontId="3" fillId="8" borderId="10" xfId="0" applyFont="1" applyFill="1" applyBorder="1" applyAlignment="1">
      <alignment horizontal="center"/>
    </xf>
    <xf numFmtId="0" fontId="3" fillId="8" borderId="22" xfId="0" applyFont="1" applyFill="1" applyBorder="1" applyAlignment="1">
      <alignment horizontal="center"/>
    </xf>
    <xf numFmtId="0" fontId="0" fillId="0" borderId="10" xfId="0" applyBorder="1" applyAlignment="1">
      <alignment horizontal="center"/>
    </xf>
  </cellXfs>
  <cellStyles count="8">
    <cellStyle name="Currency" xfId="1" builtinId="4"/>
    <cellStyle name="Good" xfId="7" builtinId="26"/>
    <cellStyle name="Hyperlink" xfId="2" builtinId="8"/>
    <cellStyle name="Normal" xfId="0" builtinId="0"/>
    <cellStyle name="Normal 2" xfId="6" xr:uid="{00000000-0005-0000-0000-000004000000}"/>
    <cellStyle name="Normal 3 2" xfId="5" xr:uid="{00000000-0005-0000-0000-000005000000}"/>
    <cellStyle name="Normal_Sheet1" xfId="3" xr:uid="{00000000-0005-0000-0000-000006000000}"/>
    <cellStyle name="Percent" xfId="4" builtinId="5"/>
  </cellStyles>
  <dxfs count="0"/>
  <tableStyles count="0" defaultTableStyle="TableStyleMedium9" defaultPivotStyle="PivotStyleLight16"/>
  <colors>
    <mruColors>
      <color rgb="FFDABA4B"/>
      <color rgb="FFFFCC99"/>
      <color rgb="FFEBFFEB"/>
      <color rgb="FFE8F4FE"/>
      <color rgb="FFE7FFFF"/>
      <color rgb="FFCCFFCC"/>
      <color rgb="FFFF6899"/>
      <color rgb="FFCCFF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203835</xdr:colOff>
      <xdr:row>7</xdr:row>
      <xdr:rowOff>0</xdr:rowOff>
    </xdr:from>
    <xdr:to>
      <xdr:col>21</xdr:col>
      <xdr:colOff>350520</xdr:colOff>
      <xdr:row>9</xdr:row>
      <xdr:rowOff>64770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9751695" y="1272540"/>
          <a:ext cx="2204085" cy="415290"/>
        </a:xfrm>
        <a:prstGeom prst="rect">
          <a:avLst/>
        </a:prstGeom>
        <a:solidFill>
          <a:srgbClr val="FFFFFF"/>
        </a:solidFill>
        <a:ln w="9525">
          <a:solidFill>
            <a:srgbClr val="FF0000"/>
          </a:solidFill>
          <a:miter lim="800000"/>
          <a:headEnd/>
          <a:tailEnd/>
        </a:ln>
        <a:effectLst>
          <a:outerShdw dist="35921" dir="2700000" algn="ctr" rotWithShape="0">
            <a:srgbClr val="808080"/>
          </a:outerShdw>
        </a:effectLst>
      </xdr:spPr>
      <xdr:txBody>
        <a:bodyPr vertOverflow="clip" wrap="square" lIns="27432" tIns="27432" rIns="27432" bIns="0" anchor="t" upright="1"/>
        <a:lstStyle/>
        <a:p>
          <a:pPr algn="ctr" rtl="0">
            <a:defRPr sz="1000"/>
          </a:pPr>
          <a:r>
            <a:rPr lang="en-US" sz="1200" b="1" i="0" strike="noStrike">
              <a:solidFill>
                <a:srgbClr val="000000"/>
              </a:solidFill>
              <a:latin typeface="Clarendon Condensed"/>
            </a:rPr>
            <a:t>Maximum days allowed per Period on Selected Campus</a:t>
          </a:r>
          <a:endParaRPr lang="en-US" sz="1000" b="0" i="0" strike="noStrike">
            <a:solidFill>
              <a:srgbClr val="000000"/>
            </a:solidFill>
            <a:latin typeface="Castellar"/>
          </a:endParaRPr>
        </a:p>
        <a:p>
          <a:pPr algn="ctr" rtl="0">
            <a:defRPr sz="1000"/>
          </a:pPr>
          <a:endParaRPr lang="en-US" sz="1000" b="0" i="0" strike="noStrike">
            <a:solidFill>
              <a:srgbClr val="000000"/>
            </a:solidFill>
            <a:latin typeface="Castellar"/>
          </a:endParaRPr>
        </a:p>
      </xdr:txBody>
    </xdr:sp>
    <xdr:clientData/>
  </xdr:twoCellAnchor>
  <xdr:twoCellAnchor>
    <xdr:from>
      <xdr:col>1</xdr:col>
      <xdr:colOff>381000</xdr:colOff>
      <xdr:row>20</xdr:row>
      <xdr:rowOff>66675</xdr:rowOff>
    </xdr:from>
    <xdr:to>
      <xdr:col>3</xdr:col>
      <xdr:colOff>247650</xdr:colOff>
      <xdr:row>31</xdr:row>
      <xdr:rowOff>99060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49580" y="4371975"/>
          <a:ext cx="1360170" cy="2066925"/>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strike="noStrike">
              <a:solidFill>
                <a:srgbClr val="000000"/>
              </a:solidFill>
              <a:latin typeface="Arial"/>
              <a:cs typeface="Arial"/>
            </a:rPr>
            <a:t>ENTER</a:t>
          </a:r>
        </a:p>
        <a:p>
          <a:pPr algn="ctr" rtl="0">
            <a:defRPr sz="1000"/>
          </a:pPr>
          <a:r>
            <a:rPr lang="en-US" sz="1000" b="0" i="0" strike="noStrike">
              <a:solidFill>
                <a:srgbClr val="000000"/>
              </a:solidFill>
              <a:latin typeface="Arial"/>
              <a:cs typeface="Arial"/>
            </a:rPr>
            <a:t>Planned Days In Pay Status Per Period</a:t>
          </a: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000000"/>
              </a:solidFill>
              <a:latin typeface="Arial Black"/>
            </a:rPr>
            <a:t>NOTE</a:t>
          </a:r>
          <a:endParaRPr lang="en-US" sz="1000" b="0" i="0" strike="noStrike">
            <a:solidFill>
              <a:srgbClr val="000000"/>
            </a:solidFill>
            <a:latin typeface="Arial"/>
            <a:cs typeface="Arial"/>
          </a:endParaRPr>
        </a:p>
        <a:p>
          <a:pPr algn="ctr" rtl="0">
            <a:defRPr sz="1000"/>
          </a:pPr>
          <a:r>
            <a:rPr lang="en-US" sz="1000" b="0" i="0" strike="noStrike">
              <a:solidFill>
                <a:srgbClr val="000000"/>
              </a:solidFill>
              <a:latin typeface="Arial"/>
              <a:cs typeface="Arial"/>
            </a:rPr>
            <a:t>Day increments of Whole and Half should </a:t>
          </a:r>
          <a:r>
            <a:rPr lang="en-US" sz="1000" b="1" i="0" strike="noStrike">
              <a:solidFill>
                <a:srgbClr val="000000"/>
              </a:solidFill>
              <a:latin typeface="Arial"/>
              <a:cs typeface="Arial"/>
            </a:rPr>
            <a:t>only</a:t>
          </a:r>
          <a:r>
            <a:rPr lang="en-US" sz="1000" b="0" i="0" strike="noStrike">
              <a:solidFill>
                <a:srgbClr val="000000"/>
              </a:solidFill>
              <a:latin typeface="Arial"/>
              <a:cs typeface="Arial"/>
            </a:rPr>
            <a:t> be entered.</a:t>
          </a: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FF0000"/>
              </a:solidFill>
              <a:latin typeface="Arial"/>
              <a:cs typeface="Arial"/>
            </a:rPr>
            <a:t>EXAMPLE</a:t>
          </a:r>
          <a:endParaRPr lang="en-US" sz="1000" b="0" i="0" strike="noStrike">
            <a:solidFill>
              <a:srgbClr val="FF0000"/>
            </a:solidFill>
            <a:latin typeface="Arial"/>
            <a:cs typeface="Arial"/>
          </a:endParaRPr>
        </a:p>
        <a:p>
          <a:pPr algn="ctr" rtl="0">
            <a:defRPr sz="1000"/>
          </a:pPr>
          <a:r>
            <a:rPr lang="en-US" sz="1000" b="0" i="0" strike="noStrike">
              <a:solidFill>
                <a:srgbClr val="FF0000"/>
              </a:solidFill>
              <a:latin typeface="Arial"/>
              <a:cs typeface="Arial"/>
            </a:rPr>
            <a:t>8.00 allowable</a:t>
          </a:r>
        </a:p>
        <a:p>
          <a:pPr algn="ctr" rtl="0">
            <a:defRPr sz="1000"/>
          </a:pPr>
          <a:r>
            <a:rPr lang="en-US" sz="1000" b="0" i="0" strike="noStrike">
              <a:solidFill>
                <a:srgbClr val="FF0000"/>
              </a:solidFill>
              <a:latin typeface="Arial"/>
              <a:cs typeface="Arial"/>
            </a:rPr>
            <a:t>8.50 allowable</a:t>
          </a:r>
        </a:p>
        <a:p>
          <a:pPr algn="ctr" rtl="0">
            <a:defRPr sz="1000"/>
          </a:pPr>
          <a:r>
            <a:rPr lang="en-US" sz="1000" b="0" i="0" strike="noStrike">
              <a:solidFill>
                <a:srgbClr val="FF0000"/>
              </a:solidFill>
              <a:latin typeface="Arial"/>
              <a:cs typeface="Arial"/>
            </a:rPr>
            <a:t>8.55 incorrect entry</a:t>
          </a:r>
        </a:p>
      </xdr:txBody>
    </xdr:sp>
    <xdr:clientData/>
  </xdr:twoCellAnchor>
  <xdr:twoCellAnchor>
    <xdr:from>
      <xdr:col>8</xdr:col>
      <xdr:colOff>1543050</xdr:colOff>
      <xdr:row>45</xdr:row>
      <xdr:rowOff>142875</xdr:rowOff>
    </xdr:from>
    <xdr:to>
      <xdr:col>9</xdr:col>
      <xdr:colOff>342900</xdr:colOff>
      <xdr:row>45</xdr:row>
      <xdr:rowOff>142875</xdr:rowOff>
    </xdr:to>
    <xdr:sp macro="" textlink="">
      <xdr:nvSpPr>
        <xdr:cNvPr id="1032" name="Line 8">
          <a:extLst>
            <a:ext uri="{FF2B5EF4-FFF2-40B4-BE49-F238E27FC236}">
              <a16:creationId xmlns:a16="http://schemas.microsoft.com/office/drawing/2014/main" id="{00000000-0008-0000-0000-000008040000}"/>
            </a:ext>
          </a:extLst>
        </xdr:cNvPr>
        <xdr:cNvSpPr>
          <a:spLocks noChangeShapeType="1"/>
        </xdr:cNvSpPr>
      </xdr:nvSpPr>
      <xdr:spPr bwMode="auto">
        <a:xfrm flipV="1">
          <a:off x="5114925" y="7210425"/>
          <a:ext cx="95250" cy="0"/>
        </a:xfrm>
        <a:prstGeom prst="line">
          <a:avLst/>
        </a:prstGeom>
        <a:noFill/>
        <a:ln w="9525">
          <a:solidFill>
            <a:srgbClr val="000000"/>
          </a:solidFill>
          <a:round/>
          <a:headEnd/>
          <a:tailEnd type="triangle" w="med" len="med"/>
        </a:ln>
        <a:effectLst>
          <a:outerShdw dist="35921" dir="2700000" algn="ctr" rotWithShape="0">
            <a:srgbClr val="808080">
              <a:alpha val="50000"/>
            </a:srgbClr>
          </a:outerShdw>
        </a:effectLst>
      </xdr:spPr>
      <xdr:txBody>
        <a:bodyPr/>
        <a:lstStyle/>
        <a:p>
          <a:endParaRPr lang="en-US"/>
        </a:p>
      </xdr:txBody>
    </xdr:sp>
    <xdr:clientData/>
  </xdr:twoCellAnchor>
  <xdr:twoCellAnchor>
    <xdr:from>
      <xdr:col>18</xdr:col>
      <xdr:colOff>85725</xdr:colOff>
      <xdr:row>5</xdr:row>
      <xdr:rowOff>22860</xdr:rowOff>
    </xdr:from>
    <xdr:to>
      <xdr:col>21</xdr:col>
      <xdr:colOff>542925</xdr:colOff>
      <xdr:row>6</xdr:row>
      <xdr:rowOff>114300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9633585" y="960120"/>
          <a:ext cx="2514600" cy="259080"/>
        </a:xfrm>
        <a:prstGeom prst="rect">
          <a:avLst/>
        </a:prstGeom>
        <a:solidFill>
          <a:srgbClr val="99CCFF"/>
        </a:solidFill>
        <a:ln w="9525">
          <a:solidFill>
            <a:srgbClr val="000000"/>
          </a:solidFill>
          <a:miter lim="800000"/>
          <a:headEnd/>
          <a:tailEnd/>
        </a:ln>
      </xdr:spPr>
      <xdr:txBody>
        <a:bodyPr vertOverflow="clip" wrap="square" lIns="36576" tIns="32004" rIns="36576" bIns="0" anchor="t" upright="1"/>
        <a:lstStyle/>
        <a:p>
          <a:pPr algn="ctr" rtl="0">
            <a:defRPr sz="1000"/>
          </a:pPr>
          <a:r>
            <a:rPr lang="en-US" sz="1400" b="0" i="1" strike="noStrike">
              <a:solidFill>
                <a:srgbClr val="000000"/>
              </a:solidFill>
              <a:latin typeface="Arial"/>
              <a:cs typeface="Arial"/>
            </a:rPr>
            <a:t>REFERENCE TOOLSET</a:t>
          </a:r>
        </a:p>
      </xdr:txBody>
    </xdr:sp>
    <xdr:clientData/>
  </xdr:twoCellAnchor>
  <xdr:twoCellAnchor>
    <xdr:from>
      <xdr:col>3</xdr:col>
      <xdr:colOff>247650</xdr:colOff>
      <xdr:row>22</xdr:row>
      <xdr:rowOff>190500</xdr:rowOff>
    </xdr:from>
    <xdr:to>
      <xdr:col>3</xdr:col>
      <xdr:colOff>638175</xdr:colOff>
      <xdr:row>22</xdr:row>
      <xdr:rowOff>190501</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762125" y="4857750"/>
          <a:ext cx="390525"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95250</xdr:colOff>
          <xdr:row>12</xdr:row>
          <xdr:rowOff>19050</xdr:rowOff>
        </xdr:from>
        <xdr:to>
          <xdr:col>11</xdr:col>
          <xdr:colOff>590550</xdr:colOff>
          <xdr:row>13</xdr:row>
          <xdr:rowOff>85725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1</xdr:row>
          <xdr:rowOff>47625</xdr:rowOff>
        </xdr:from>
        <xdr:to>
          <xdr:col>15</xdr:col>
          <xdr:colOff>85725</xdr:colOff>
          <xdr:row>2</xdr:row>
          <xdr:rowOff>85725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85725</xdr:rowOff>
        </xdr:from>
        <xdr:to>
          <xdr:col>16</xdr:col>
          <xdr:colOff>57150</xdr:colOff>
          <xdr:row>8</xdr:row>
          <xdr:rowOff>133350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 HIRE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142875</xdr:rowOff>
        </xdr:from>
        <xdr:to>
          <xdr:col>16</xdr:col>
          <xdr:colOff>57150</xdr:colOff>
          <xdr:row>10</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REHIRE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161925</xdr:rowOff>
        </xdr:from>
        <xdr:to>
          <xdr:col>16</xdr:col>
          <xdr:colOff>57150</xdr:colOff>
          <xdr:row>11</xdr:row>
          <xdr:rowOff>47625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ADD ADDITIONAL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xdr:row>
          <xdr:rowOff>171450</xdr:rowOff>
        </xdr:from>
        <xdr:to>
          <xdr:col>16</xdr:col>
          <xdr:colOff>57150</xdr:colOff>
          <xdr:row>12</xdr:row>
          <xdr:rowOff>66675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REVISED - COMPLETE PAY ADJUSTMENT BELOW</a:t>
              </a:r>
            </a:p>
          </xdr:txBody>
        </xdr:sp>
        <xdr:clientData/>
      </xdr:twoCellAnchor>
    </mc:Choice>
    <mc:Fallback/>
  </mc:AlternateContent>
  <xdr:twoCellAnchor>
    <xdr:from>
      <xdr:col>3</xdr:col>
      <xdr:colOff>253365</xdr:colOff>
      <xdr:row>27</xdr:row>
      <xdr:rowOff>19050</xdr:rowOff>
    </xdr:from>
    <xdr:to>
      <xdr:col>3</xdr:col>
      <xdr:colOff>643890</xdr:colOff>
      <xdr:row>27</xdr:row>
      <xdr:rowOff>19051</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1815465" y="4857750"/>
          <a:ext cx="390525"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58</xdr:row>
      <xdr:rowOff>0</xdr:rowOff>
    </xdr:from>
    <xdr:to>
      <xdr:col>0</xdr:col>
      <xdr:colOff>6648450</xdr:colOff>
      <xdr:row>58</xdr:row>
      <xdr:rowOff>0</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5393650"/>
          <a:ext cx="626745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Purdue">
      <a:dk1>
        <a:sysClr val="windowText" lastClr="000000"/>
      </a:dk1>
      <a:lt1>
        <a:sysClr val="window" lastClr="FFFFFF"/>
      </a:lt1>
      <a:dk2>
        <a:srgbClr val="555960"/>
      </a:dk2>
      <a:lt2>
        <a:srgbClr val="C4BFC0"/>
      </a:lt2>
      <a:accent1>
        <a:srgbClr val="CFB991"/>
      </a:accent1>
      <a:accent2>
        <a:srgbClr val="DAAA00"/>
      </a:accent2>
      <a:accent3>
        <a:srgbClr val="DDB945"/>
      </a:accent3>
      <a:accent4>
        <a:srgbClr val="EBD99F"/>
      </a:accent4>
      <a:accent5>
        <a:srgbClr val="9D9795"/>
      </a:accent5>
      <a:accent6>
        <a:srgbClr val="C4BFC0"/>
      </a:accent6>
      <a:hlink>
        <a:srgbClr val="8E6F3E"/>
      </a:hlink>
      <a:folHlink>
        <a:srgbClr val="8E6F3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www.purdue.edu/hr/paytimepractices/summerpay/index.php"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purdue.edu/hr/paytimepractices/summerpay/index.php" TargetMode="External"/><Relationship Id="rId2" Type="http://schemas.openxmlformats.org/officeDocument/2006/relationships/hyperlink" Target="https://sharepoint.purdue.edu/sites/treasurer/bpr/training/Shared%20Documents/Additional%20Payments%20(Recurring%20or%20Non-Recurring)%20-%20Create%20or%20Correct.docx" TargetMode="External"/><Relationship Id="rId1" Type="http://schemas.openxmlformats.org/officeDocument/2006/relationships/hyperlink" Target="https://www.purdue.edu/hr/Compensation/policies/pdf/University_Holiday_Pay_Procedures.pdf"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73"/>
  <sheetViews>
    <sheetView showGridLines="0" tabSelected="1" topLeftCell="A14" zoomScale="90" zoomScaleNormal="90" workbookViewId="0">
      <selection activeCell="O43" sqref="O43:P43"/>
    </sheetView>
  </sheetViews>
  <sheetFormatPr defaultColWidth="9.140625" defaultRowHeight="12.75" x14ac:dyDescent="0.2"/>
  <cols>
    <col min="1" max="1" width="1" style="4" customWidth="1"/>
    <col min="2" max="2" width="24.7109375" style="4" customWidth="1"/>
    <col min="3" max="3" width="1.7109375" style="4" customWidth="1"/>
    <col min="4" max="4" width="11" style="4" customWidth="1"/>
    <col min="5" max="5" width="13.140625" style="4" customWidth="1"/>
    <col min="6" max="6" width="0.7109375" style="4" customWidth="1"/>
    <col min="7" max="7" width="13.28515625" style="4" bestFit="1" customWidth="1"/>
    <col min="8" max="8" width="16.140625" style="4" customWidth="1"/>
    <col min="9" max="9" width="6.28515625" style="4" customWidth="1"/>
    <col min="10" max="10" width="1.28515625" style="4" customWidth="1"/>
    <col min="11" max="11" width="1.140625" style="4" customWidth="1"/>
    <col min="12" max="12" width="12.140625" style="4" customWidth="1"/>
    <col min="13" max="13" width="5.7109375" style="4" customWidth="1"/>
    <col min="14" max="14" width="1.140625" style="4" customWidth="1"/>
    <col min="15" max="15" width="7.7109375" style="4" customWidth="1"/>
    <col min="16" max="16" width="11.7109375" style="4" customWidth="1"/>
    <col min="17" max="17" width="2.28515625" style="4" customWidth="1"/>
    <col min="18" max="18" width="8.28515625" style="4" customWidth="1"/>
    <col min="19" max="19" width="8.140625" style="4" customWidth="1"/>
    <col min="20" max="20" width="9.85546875" style="4" customWidth="1"/>
    <col min="21" max="21" width="12" style="4" customWidth="1"/>
    <col min="22" max="22" width="8" style="4" customWidth="1"/>
    <col min="23" max="23" width="1.7109375" style="4" customWidth="1"/>
    <col min="24" max="25" width="9.140625" style="4" customWidth="1"/>
    <col min="26" max="16384" width="9.140625" style="4"/>
  </cols>
  <sheetData>
    <row r="1" spans="1:21" ht="18" x14ac:dyDescent="0.2">
      <c r="A1" s="279" t="s">
        <v>153</v>
      </c>
      <c r="B1" s="279"/>
      <c r="C1" s="279"/>
      <c r="D1" s="279"/>
      <c r="E1" s="279"/>
      <c r="F1" s="279"/>
      <c r="G1" s="279"/>
      <c r="H1" s="279"/>
      <c r="I1" s="279"/>
      <c r="J1" s="279"/>
      <c r="K1" s="279"/>
      <c r="L1" s="279"/>
      <c r="M1" s="279"/>
      <c r="N1" s="279"/>
    </row>
    <row r="2" spans="1:21" ht="13.5" x14ac:dyDescent="0.2">
      <c r="A2" s="280" t="s">
        <v>154</v>
      </c>
      <c r="B2" s="280"/>
      <c r="C2" s="280"/>
      <c r="D2" s="280"/>
      <c r="E2" s="280"/>
      <c r="F2" s="280"/>
      <c r="G2" s="280"/>
      <c r="H2" s="280"/>
      <c r="I2" s="280"/>
      <c r="J2" s="280"/>
      <c r="K2" s="280"/>
      <c r="L2" s="280"/>
      <c r="M2" s="280"/>
      <c r="N2" s="280"/>
      <c r="P2" s="4" t="s">
        <v>34</v>
      </c>
    </row>
    <row r="3" spans="1:21" ht="14.45" customHeight="1" x14ac:dyDescent="0.2">
      <c r="A3" s="281" t="s">
        <v>155</v>
      </c>
      <c r="B3" s="281"/>
      <c r="C3" s="281"/>
      <c r="D3" s="281"/>
      <c r="E3" s="281"/>
      <c r="F3" s="281"/>
      <c r="G3" s="281"/>
      <c r="H3" s="281"/>
      <c r="I3" s="281"/>
      <c r="J3" s="281"/>
      <c r="K3" s="281"/>
      <c r="L3" s="281"/>
      <c r="M3" s="281"/>
      <c r="N3" s="281"/>
      <c r="P3" s="4" t="s">
        <v>33</v>
      </c>
    </row>
    <row r="4" spans="1:21" ht="13.9" customHeight="1" thickBot="1" x14ac:dyDescent="0.25">
      <c r="B4" s="2" t="s">
        <v>31</v>
      </c>
    </row>
    <row r="5" spans="1:21" ht="13.5" thickBot="1" x14ac:dyDescent="0.25">
      <c r="A5" s="62"/>
      <c r="B5" s="156"/>
    </row>
    <row r="6" spans="1:21" x14ac:dyDescent="0.2">
      <c r="L6" s="8" t="s">
        <v>22</v>
      </c>
      <c r="M6" s="161"/>
      <c r="N6" s="4" t="s">
        <v>23</v>
      </c>
      <c r="O6" s="161"/>
      <c r="P6" s="4" t="s">
        <v>24</v>
      </c>
    </row>
    <row r="8" spans="1:21" ht="13.5" thickBot="1" x14ac:dyDescent="0.25">
      <c r="B8" s="2" t="s">
        <v>32</v>
      </c>
      <c r="D8" s="283" t="s">
        <v>35</v>
      </c>
      <c r="E8" s="283"/>
      <c r="G8" s="282" t="s">
        <v>36</v>
      </c>
      <c r="H8" s="282"/>
      <c r="I8" s="282"/>
      <c r="L8" s="47"/>
      <c r="M8" s="48"/>
      <c r="N8" s="48"/>
      <c r="O8" s="48"/>
      <c r="P8" s="49"/>
    </row>
    <row r="9" spans="1:21" ht="13.5" thickBot="1" x14ac:dyDescent="0.25">
      <c r="B9" s="157"/>
      <c r="C9" s="16"/>
      <c r="D9" s="203"/>
      <c r="E9" s="205"/>
      <c r="G9" s="203"/>
      <c r="H9" s="204"/>
      <c r="I9" s="205"/>
      <c r="L9" s="50"/>
      <c r="P9" s="51"/>
    </row>
    <row r="10" spans="1:21" ht="13.5" customHeight="1" thickBot="1" x14ac:dyDescent="0.25">
      <c r="B10" s="2" t="s">
        <v>79</v>
      </c>
      <c r="D10" s="283" t="s">
        <v>10</v>
      </c>
      <c r="E10" s="283"/>
      <c r="F10" s="283"/>
      <c r="G10" s="283"/>
      <c r="H10" s="283"/>
      <c r="K10" s="2"/>
      <c r="L10" s="50"/>
      <c r="P10" s="51"/>
    </row>
    <row r="11" spans="1:21" ht="13.5" thickBot="1" x14ac:dyDescent="0.25">
      <c r="B11" s="156"/>
      <c r="C11" s="16"/>
      <c r="D11" s="293" t="s">
        <v>147</v>
      </c>
      <c r="E11" s="294"/>
      <c r="F11" s="294"/>
      <c r="G11" s="294"/>
      <c r="H11" s="295"/>
      <c r="L11" s="50"/>
      <c r="P11" s="51"/>
      <c r="T11" s="45" t="s">
        <v>76</v>
      </c>
      <c r="U11" s="45" t="s">
        <v>77</v>
      </c>
    </row>
    <row r="12" spans="1:21" ht="13.5" thickBot="1" x14ac:dyDescent="0.25">
      <c r="B12" s="84" t="s">
        <v>12</v>
      </c>
      <c r="C12" s="16"/>
      <c r="D12" s="283" t="s">
        <v>11</v>
      </c>
      <c r="E12" s="283"/>
      <c r="G12" s="84" t="s">
        <v>70</v>
      </c>
      <c r="K12" s="16"/>
      <c r="L12" s="50"/>
      <c r="P12" s="51"/>
      <c r="T12" s="166">
        <v>10</v>
      </c>
      <c r="U12" s="52" t="e">
        <f>HLOOKUP(B$11,ppDays,2,FALSE)</f>
        <v>#N/A</v>
      </c>
    </row>
    <row r="13" spans="1:21" ht="13.5" thickBot="1" x14ac:dyDescent="0.25">
      <c r="B13" s="157"/>
      <c r="C13" s="16"/>
      <c r="D13" s="298"/>
      <c r="E13" s="299"/>
      <c r="F13" s="16"/>
      <c r="G13" s="158"/>
      <c r="H13" s="16"/>
      <c r="I13" s="16"/>
      <c r="J13" s="16"/>
      <c r="K13" s="16"/>
      <c r="L13" s="50"/>
      <c r="M13" s="296"/>
      <c r="N13" s="296"/>
      <c r="O13" s="296"/>
      <c r="P13" s="297"/>
      <c r="T13" s="166">
        <v>11</v>
      </c>
      <c r="U13" s="52" t="e">
        <f>HLOOKUP(B$11,ppDays,3,FALSE)</f>
        <v>#N/A</v>
      </c>
    </row>
    <row r="14" spans="1:21" x14ac:dyDescent="0.2">
      <c r="C14" s="16"/>
      <c r="L14" s="53"/>
      <c r="M14" s="54"/>
      <c r="N14" s="54"/>
      <c r="O14" s="54"/>
      <c r="P14" s="55"/>
      <c r="T14" s="166">
        <v>12</v>
      </c>
      <c r="U14" s="52" t="e">
        <f>HLOOKUP(B$11,ppDays,4,FALSE)</f>
        <v>#N/A</v>
      </c>
    </row>
    <row r="15" spans="1:21" ht="13.5" thickBot="1" x14ac:dyDescent="0.25">
      <c r="T15" s="166">
        <v>13</v>
      </c>
      <c r="U15" s="52" t="e">
        <f>HLOOKUP(B$11,ppDays,5,FALSE)</f>
        <v>#N/A</v>
      </c>
    </row>
    <row r="16" spans="1:21" ht="13.5" thickBot="1" x14ac:dyDescent="0.25">
      <c r="B16" s="164" t="str">
        <f>'General Info for Form'!H30 &amp; "-Full Time Annual Salary"</f>
        <v>24/25-Full Time Annual Salary</v>
      </c>
      <c r="D16" s="284" t="str">
        <f>'General Info for Form'!H31 &amp; "-Full Time Annual Salary"</f>
        <v>25/26-Full Time Annual Salary</v>
      </c>
      <c r="E16" s="285"/>
      <c r="F16" s="16"/>
      <c r="G16" s="16"/>
      <c r="H16" s="16"/>
      <c r="I16" s="16"/>
      <c r="J16" s="209"/>
      <c r="K16" s="209"/>
      <c r="L16" s="209"/>
      <c r="M16" s="209"/>
      <c r="N16" s="209"/>
      <c r="O16" s="209"/>
      <c r="P16" s="209"/>
      <c r="T16" s="166">
        <f>E26</f>
        <v>14</v>
      </c>
      <c r="U16" s="52" t="e">
        <f>HLOOKUP(B$11,ppDays,6,FALSE)</f>
        <v>#N/A</v>
      </c>
    </row>
    <row r="17" spans="2:25" ht="13.5" thickBot="1" x14ac:dyDescent="0.25">
      <c r="B17" s="159">
        <v>0</v>
      </c>
      <c r="C17" s="61"/>
      <c r="D17" s="287">
        <v>0</v>
      </c>
      <c r="E17" s="288"/>
      <c r="F17" s="61"/>
      <c r="J17" s="216"/>
      <c r="K17" s="216"/>
      <c r="L17" s="216"/>
      <c r="M17" s="216"/>
      <c r="N17" s="61"/>
      <c r="O17" s="216"/>
      <c r="P17" s="216"/>
      <c r="T17" s="166">
        <f>E27</f>
        <v>15</v>
      </c>
      <c r="U17" s="52" t="e">
        <f>HLOOKUP(B$11,ppDays,7,FALSE)</f>
        <v>#N/A</v>
      </c>
    </row>
    <row r="18" spans="2:25" x14ac:dyDescent="0.2">
      <c r="B18" s="165" t="s">
        <v>86</v>
      </c>
      <c r="C18" s="16"/>
      <c r="D18" s="286" t="s">
        <v>87</v>
      </c>
      <c r="E18" s="286"/>
      <c r="F18" s="16"/>
      <c r="J18" s="209"/>
      <c r="K18" s="209"/>
      <c r="L18" s="209"/>
      <c r="M18" s="209"/>
      <c r="N18" s="16"/>
      <c r="O18" s="209"/>
      <c r="P18" s="209"/>
      <c r="T18" s="170">
        <v>15</v>
      </c>
      <c r="U18" s="52" t="e">
        <f>HLOOKUP(B$11,ppDays,8,FALSE)</f>
        <v>#N/A</v>
      </c>
    </row>
    <row r="19" spans="2:25" x14ac:dyDescent="0.2">
      <c r="B19" s="162">
        <f>ROUND((((B17*0.02778)/5)*$G$13),2)</f>
        <v>0</v>
      </c>
      <c r="C19" s="56"/>
      <c r="D19" s="289">
        <f>ROUND((((D17*0.02778)/5)*$G$13),2)</f>
        <v>0</v>
      </c>
      <c r="E19" s="290"/>
      <c r="F19" s="56"/>
      <c r="J19" s="300"/>
      <c r="K19" s="300"/>
      <c r="L19" s="300"/>
      <c r="M19" s="300"/>
      <c r="N19" s="56"/>
      <c r="O19" s="217"/>
      <c r="P19" s="217"/>
      <c r="T19" s="170">
        <v>16</v>
      </c>
      <c r="U19" s="52" t="e">
        <f>HLOOKUP(B$11,ppDays,9,FALSE)</f>
        <v>#N/A</v>
      </c>
    </row>
    <row r="20" spans="2:25" ht="13.5" thickBot="1" x14ac:dyDescent="0.25">
      <c r="B20" s="56"/>
      <c r="C20" s="56"/>
      <c r="D20" s="57"/>
      <c r="E20" s="57"/>
      <c r="F20" s="57"/>
      <c r="G20" s="57"/>
      <c r="H20" s="57"/>
      <c r="I20" s="57"/>
      <c r="J20" s="57"/>
      <c r="K20" s="57"/>
      <c r="L20" s="57"/>
      <c r="M20" s="57"/>
      <c r="N20" s="57"/>
      <c r="O20" s="56"/>
      <c r="P20" s="57"/>
      <c r="T20" s="170">
        <v>17</v>
      </c>
      <c r="U20" s="52" t="e">
        <f>HLOOKUP(B$11,ppDays,10,FALSE)</f>
        <v>#N/A</v>
      </c>
    </row>
    <row r="21" spans="2:25" x14ac:dyDescent="0.2">
      <c r="E21" s="223" t="s">
        <v>27</v>
      </c>
      <c r="F21" s="224"/>
      <c r="G21" s="224"/>
      <c r="H21" s="224"/>
      <c r="I21" s="225"/>
      <c r="K21" s="213" t="s">
        <v>38</v>
      </c>
      <c r="L21" s="214"/>
      <c r="M21" s="215"/>
      <c r="P21" s="62"/>
      <c r="T21" s="170">
        <v>18</v>
      </c>
      <c r="U21" s="52" t="e">
        <f>HLOOKUP(B$11,ppDays,11,FALSE)</f>
        <v>#N/A</v>
      </c>
    </row>
    <row r="22" spans="2:25" ht="13.5" x14ac:dyDescent="0.25">
      <c r="E22" s="168">
        <f>'General Info for Form'!D17</f>
        <v>10</v>
      </c>
      <c r="F22" s="168"/>
      <c r="G22" s="220" t="e">
        <f>HLOOKUP(B$11,ppDates,2,FALSE)</f>
        <v>#N/A</v>
      </c>
      <c r="H22" s="220"/>
      <c r="I22" s="160">
        <v>0</v>
      </c>
      <c r="K22" s="85" t="e">
        <f t="shared" ref="K22:K24" si="0">IF($I22&gt;U12, "Max Days Exceeded","")</f>
        <v>#N/A</v>
      </c>
      <c r="L22" s="58"/>
      <c r="M22" s="75" t="e">
        <f t="shared" ref="M22:M29" si="1">IF(U12-$I22&gt;=0, U12-$I22,"by " &amp; $I22-U12)</f>
        <v>#N/A</v>
      </c>
    </row>
    <row r="23" spans="2:25" ht="13.5" x14ac:dyDescent="0.25">
      <c r="E23" s="168">
        <f>'General Info for Form'!D18</f>
        <v>11</v>
      </c>
      <c r="F23" s="168"/>
      <c r="G23" s="220" t="e">
        <f>HLOOKUP(B$11,ppDates,3,FALSE)</f>
        <v>#N/A</v>
      </c>
      <c r="H23" s="220"/>
      <c r="I23" s="160">
        <v>0</v>
      </c>
      <c r="K23" s="85" t="e">
        <f t="shared" si="0"/>
        <v>#N/A</v>
      </c>
      <c r="L23" s="76"/>
      <c r="M23" s="75" t="e">
        <f t="shared" si="1"/>
        <v>#N/A</v>
      </c>
      <c r="T23" s="92" t="s">
        <v>85</v>
      </c>
      <c r="U23" s="92"/>
    </row>
    <row r="24" spans="2:25" ht="13.5" x14ac:dyDescent="0.25">
      <c r="E24" s="168">
        <f>'General Info for Form'!D19</f>
        <v>12</v>
      </c>
      <c r="F24" s="168"/>
      <c r="G24" s="220" t="e">
        <f>HLOOKUP(B$11,ppDates,4,FALSE)</f>
        <v>#N/A</v>
      </c>
      <c r="H24" s="220"/>
      <c r="I24" s="160"/>
      <c r="K24" s="85" t="e">
        <f t="shared" si="0"/>
        <v>#N/A</v>
      </c>
      <c r="L24" s="58"/>
      <c r="M24" s="75" t="e">
        <f t="shared" si="1"/>
        <v>#N/A</v>
      </c>
      <c r="T24" s="167"/>
      <c r="U24" s="93" t="str">
        <f>"="&amp;'General Info for Form'!H30</f>
        <v>=24/25</v>
      </c>
    </row>
    <row r="25" spans="2:25" ht="13.5" x14ac:dyDescent="0.25">
      <c r="E25" s="168">
        <f>'General Info for Form'!D20</f>
        <v>13</v>
      </c>
      <c r="F25" s="168"/>
      <c r="G25" s="220" t="e">
        <f>HLOOKUP(B$11,ppDates,5,FALSE)</f>
        <v>#N/A</v>
      </c>
      <c r="H25" s="220"/>
      <c r="I25" s="160"/>
      <c r="K25" s="85"/>
      <c r="L25" s="58"/>
      <c r="M25" s="75" t="e">
        <f t="shared" si="1"/>
        <v>#N/A</v>
      </c>
      <c r="T25" s="171"/>
      <c r="U25" s="93" t="str">
        <f>"="&amp;'General Info for Form'!H31</f>
        <v>=25/26</v>
      </c>
    </row>
    <row r="26" spans="2:25" ht="13.5" x14ac:dyDescent="0.25">
      <c r="E26" s="168">
        <f>'General Info for Form'!D21</f>
        <v>14</v>
      </c>
      <c r="F26" s="169"/>
      <c r="G26" s="220" t="e">
        <f>HLOOKUP(B$11,ppDates,6,FALSE)</f>
        <v>#N/A</v>
      </c>
      <c r="H26" s="220"/>
      <c r="I26" s="160"/>
      <c r="K26" s="85"/>
      <c r="L26" s="58"/>
      <c r="M26" s="75" t="e">
        <f t="shared" si="1"/>
        <v>#N/A</v>
      </c>
    </row>
    <row r="27" spans="2:25" ht="13.5" x14ac:dyDescent="0.25">
      <c r="E27" s="168">
        <f>'General Info for Form'!D22</f>
        <v>15</v>
      </c>
      <c r="F27" s="172"/>
      <c r="G27" s="219">
        <v>45838</v>
      </c>
      <c r="H27" s="220"/>
      <c r="I27" s="160"/>
      <c r="K27" s="85" t="e">
        <f>IF($I27&gt;U15, "Max Days Exceeded","")</f>
        <v>#N/A</v>
      </c>
      <c r="L27" s="58"/>
      <c r="M27" s="75" t="e">
        <f t="shared" si="1"/>
        <v>#N/A</v>
      </c>
    </row>
    <row r="28" spans="2:25" ht="13.5" x14ac:dyDescent="0.25">
      <c r="E28" s="173">
        <f>'General Info for Form'!D23</f>
        <v>15</v>
      </c>
      <c r="F28" s="173"/>
      <c r="G28" s="221" t="e">
        <f>HLOOKUP(B$11,ppDates,8,FALSE)</f>
        <v>#N/A</v>
      </c>
      <c r="H28" s="222"/>
      <c r="I28" s="160"/>
      <c r="K28" s="85" t="e">
        <f>IF($I28&gt;U18, "Max Days Exceeded","")</f>
        <v>#N/A</v>
      </c>
      <c r="L28" s="58"/>
      <c r="M28" s="75" t="e">
        <f t="shared" si="1"/>
        <v>#N/A</v>
      </c>
      <c r="R28" s="16"/>
      <c r="S28" s="16"/>
      <c r="V28" s="16"/>
      <c r="Y28" s="59"/>
    </row>
    <row r="29" spans="2:25" ht="13.5" x14ac:dyDescent="0.25">
      <c r="E29" s="173">
        <f>'General Info for Form'!D24</f>
        <v>16</v>
      </c>
      <c r="F29" s="173"/>
      <c r="G29" s="221" t="e">
        <f>HLOOKUP(B$11,ppDates,9,FALSE)</f>
        <v>#N/A</v>
      </c>
      <c r="H29" s="222"/>
      <c r="I29" s="160"/>
      <c r="K29" s="85" t="e">
        <f>IF($I29&gt;U19, "Max Days Exceeded","")</f>
        <v>#N/A</v>
      </c>
      <c r="L29" s="58"/>
      <c r="M29" s="75" t="e">
        <f t="shared" si="1"/>
        <v>#N/A</v>
      </c>
      <c r="R29" s="16"/>
      <c r="S29" s="16"/>
      <c r="V29" s="16"/>
      <c r="Y29" s="59"/>
    </row>
    <row r="30" spans="2:25" ht="13.5" x14ac:dyDescent="0.25">
      <c r="E30" s="173">
        <f>'General Info for Form'!D25</f>
        <v>17</v>
      </c>
      <c r="F30" s="173"/>
      <c r="G30" s="221" t="e">
        <f>HLOOKUP(B$11,ppDates,10,FALSE)</f>
        <v>#N/A</v>
      </c>
      <c r="H30" s="222"/>
      <c r="I30" s="160"/>
      <c r="K30" s="85" t="e">
        <f>IF($I30&gt;U20, "Max Days Exceeded","")</f>
        <v>#N/A</v>
      </c>
      <c r="L30" s="58"/>
      <c r="M30" s="75" t="e">
        <f>IF(U20-$I30&gt;=0, U20-$I30,"by " &amp; $I30-U20)</f>
        <v>#N/A</v>
      </c>
      <c r="R30" s="16"/>
      <c r="S30" s="16"/>
      <c r="V30" s="16"/>
      <c r="Y30" s="59"/>
    </row>
    <row r="31" spans="2:25" ht="13.5" x14ac:dyDescent="0.25">
      <c r="E31" s="173">
        <f>'General Info for Form'!D26</f>
        <v>18</v>
      </c>
      <c r="F31" s="173"/>
      <c r="G31" s="221" t="e">
        <f>HLOOKUP(B$11,ppDates,11,FALSE)</f>
        <v>#N/A</v>
      </c>
      <c r="H31" s="222"/>
      <c r="I31" s="160"/>
      <c r="K31" s="85" t="e">
        <f>IF($I31&gt;U21, "Max Days Exceeded","")</f>
        <v>#N/A</v>
      </c>
      <c r="L31" s="58"/>
      <c r="M31" s="75" t="e">
        <f>IF(U21-$I31&gt;=0, U21-$I31,"by " &amp; $I31-U21)</f>
        <v>#N/A</v>
      </c>
      <c r="R31" s="16"/>
      <c r="S31" s="16"/>
      <c r="T31" s="16"/>
      <c r="U31" s="16"/>
      <c r="V31" s="16"/>
      <c r="Y31" s="59"/>
    </row>
    <row r="32" spans="2:25" x14ac:dyDescent="0.2">
      <c r="N32" s="218" t="s">
        <v>80</v>
      </c>
      <c r="O32" s="218"/>
      <c r="P32" s="218"/>
      <c r="R32" s="16"/>
      <c r="S32" s="16"/>
      <c r="T32" s="16"/>
      <c r="U32" s="16"/>
      <c r="V32" s="16"/>
      <c r="Y32" s="59"/>
    </row>
    <row r="33" spans="1:25" x14ac:dyDescent="0.2">
      <c r="G33" s="292" t="s">
        <v>7</v>
      </c>
      <c r="H33" s="292"/>
      <c r="I33" s="163">
        <f>SUM(I22:I32)</f>
        <v>0</v>
      </c>
      <c r="J33" s="77"/>
      <c r="K33" s="77"/>
      <c r="N33" s="218"/>
      <c r="O33" s="218"/>
      <c r="P33" s="218"/>
      <c r="R33" s="16"/>
      <c r="S33" s="16"/>
      <c r="T33" s="16"/>
      <c r="U33" s="16"/>
      <c r="V33" s="16"/>
      <c r="Y33" s="59"/>
    </row>
    <row r="34" spans="1:25" x14ac:dyDescent="0.2">
      <c r="D34" s="3"/>
      <c r="E34" s="3" t="s">
        <v>140</v>
      </c>
      <c r="F34" s="3"/>
      <c r="G34" s="220" t="str">
        <f>HLOOKUP(E$34,paydate,2,FALSE)</f>
        <v>PP-10 paid on 05/14/2025</v>
      </c>
      <c r="H34" s="220"/>
      <c r="L34" s="200">
        <f t="shared" ref="L34:L39" si="2">ROUND((I22*$B$19),2)</f>
        <v>0</v>
      </c>
      <c r="M34" s="200"/>
      <c r="N34" s="60"/>
      <c r="O34" s="201"/>
      <c r="P34" s="201"/>
      <c r="R34" s="16"/>
      <c r="S34" s="16"/>
      <c r="T34" s="16"/>
      <c r="U34" s="16"/>
      <c r="V34" s="16"/>
      <c r="Y34" s="59"/>
    </row>
    <row r="35" spans="1:25" x14ac:dyDescent="0.2">
      <c r="D35" s="3"/>
      <c r="E35" s="3"/>
      <c r="F35" s="3"/>
      <c r="G35" s="220" t="str">
        <f>HLOOKUP(E$34,paydate,3,FALSE)</f>
        <v>PP-11 paid on 05/28/2025</v>
      </c>
      <c r="H35" s="220"/>
      <c r="L35" s="200">
        <f t="shared" si="2"/>
        <v>0</v>
      </c>
      <c r="M35" s="200"/>
      <c r="N35" s="60"/>
      <c r="O35" s="201"/>
      <c r="P35" s="201"/>
      <c r="R35" s="16"/>
      <c r="S35" s="16"/>
      <c r="T35" s="16"/>
      <c r="U35" s="16"/>
      <c r="V35" s="16"/>
      <c r="Y35" s="59"/>
    </row>
    <row r="36" spans="1:25" x14ac:dyDescent="0.2">
      <c r="D36" s="3"/>
      <c r="E36" s="3"/>
      <c r="F36" s="3"/>
      <c r="G36" s="220" t="str">
        <f>HLOOKUP(E$34,paydate,4,FALSE)</f>
        <v>PP-12 paid on 06/11/2025</v>
      </c>
      <c r="H36" s="220"/>
      <c r="L36" s="200">
        <f t="shared" si="2"/>
        <v>0</v>
      </c>
      <c r="M36" s="200"/>
      <c r="N36" s="60"/>
      <c r="O36" s="201"/>
      <c r="P36" s="201"/>
      <c r="R36" s="16"/>
      <c r="S36" s="16"/>
      <c r="T36" s="16"/>
      <c r="U36" s="16"/>
      <c r="V36" s="16"/>
      <c r="Y36" s="59"/>
    </row>
    <row r="37" spans="1:25" x14ac:dyDescent="0.2">
      <c r="D37" s="3"/>
      <c r="E37" s="3"/>
      <c r="F37" s="3"/>
      <c r="G37" s="220" t="str">
        <f>HLOOKUP(E$34,paydate,5,FALSE)</f>
        <v>PP-13 paid on 06/25/2025</v>
      </c>
      <c r="H37" s="220"/>
      <c r="L37" s="200">
        <f t="shared" si="2"/>
        <v>0</v>
      </c>
      <c r="M37" s="200"/>
      <c r="N37" s="60"/>
      <c r="O37" s="201"/>
      <c r="P37" s="201"/>
      <c r="T37" s="16"/>
      <c r="U37" s="16"/>
    </row>
    <row r="38" spans="1:25" x14ac:dyDescent="0.2">
      <c r="D38" s="3"/>
      <c r="E38" s="3"/>
      <c r="F38" s="3"/>
      <c r="G38" s="220" t="str">
        <f>HLOOKUP(E$34,paydate,6,FALSE)</f>
        <v>PP-14 paid on 07/09/2025</v>
      </c>
      <c r="H38" s="220"/>
      <c r="L38" s="200">
        <f t="shared" si="2"/>
        <v>0</v>
      </c>
      <c r="M38" s="200"/>
      <c r="N38" s="60"/>
      <c r="O38" s="201"/>
      <c r="P38" s="201"/>
      <c r="T38" s="16"/>
      <c r="U38" s="16"/>
    </row>
    <row r="39" spans="1:25" x14ac:dyDescent="0.2">
      <c r="D39" s="3"/>
      <c r="E39" s="3"/>
      <c r="F39" s="3"/>
      <c r="G39" s="220" t="str">
        <f>HLOOKUP(E$34,paydate,7,FALSE)</f>
        <v>PP-15 paid on 07/23/2025</v>
      </c>
      <c r="H39" s="220"/>
      <c r="L39" s="200">
        <f t="shared" si="2"/>
        <v>0</v>
      </c>
      <c r="M39" s="200"/>
      <c r="N39" s="60"/>
      <c r="O39" s="201"/>
      <c r="P39" s="201"/>
      <c r="T39" s="16"/>
      <c r="U39" s="16"/>
    </row>
    <row r="40" spans="1:25" x14ac:dyDescent="0.2">
      <c r="D40" s="3"/>
      <c r="E40" s="3"/>
      <c r="F40" s="3"/>
      <c r="G40" s="208" t="str">
        <f>HLOOKUP(E$34,paydate,8,FALSE)</f>
        <v>PP-15 paid on 07/23/2025</v>
      </c>
      <c r="H40" s="208"/>
      <c r="L40" s="202">
        <f>ROUND((I28*$D$19),2)</f>
        <v>0</v>
      </c>
      <c r="M40" s="202"/>
      <c r="N40" s="60"/>
      <c r="O40" s="201"/>
      <c r="P40" s="201"/>
      <c r="T40" s="16"/>
      <c r="U40" s="16"/>
    </row>
    <row r="41" spans="1:25" x14ac:dyDescent="0.2">
      <c r="G41" s="208" t="str">
        <f>HLOOKUP(E$34,paydate,9,FALSE)</f>
        <v>PP-16 paid on 08/06/2025</v>
      </c>
      <c r="H41" s="208"/>
      <c r="L41" s="202">
        <f>ROUND((I29*$D$19),2)</f>
        <v>0</v>
      </c>
      <c r="M41" s="202"/>
      <c r="N41" s="60"/>
      <c r="O41" s="201"/>
      <c r="P41" s="201"/>
    </row>
    <row r="42" spans="1:25" x14ac:dyDescent="0.2">
      <c r="G42" s="208" t="str">
        <f>HLOOKUP(E$34,paydate,10,FALSE)</f>
        <v>PP-17 paid on 08/20/2025</v>
      </c>
      <c r="H42" s="208"/>
      <c r="J42" s="3"/>
      <c r="K42" s="3"/>
      <c r="L42" s="202">
        <f>ROUND((I30*$D$19),2)</f>
        <v>0</v>
      </c>
      <c r="M42" s="202"/>
      <c r="N42" s="60"/>
      <c r="O42" s="201"/>
      <c r="P42" s="201"/>
    </row>
    <row r="43" spans="1:25" x14ac:dyDescent="0.2">
      <c r="G43" s="208" t="str">
        <f>HLOOKUP(E$34,paydate,11,FALSE)</f>
        <v>PP-18 paid on 09/03/2025</v>
      </c>
      <c r="H43" s="208"/>
      <c r="J43" s="3"/>
      <c r="K43" s="3"/>
      <c r="L43" s="202">
        <f>ROUND((I31*$D$19),2)</f>
        <v>0</v>
      </c>
      <c r="M43" s="202"/>
      <c r="N43" s="60"/>
      <c r="O43" s="201"/>
      <c r="P43" s="201"/>
    </row>
    <row r="44" spans="1:25" x14ac:dyDescent="0.2">
      <c r="G44" s="16"/>
      <c r="H44" s="16"/>
      <c r="J44" s="3"/>
      <c r="K44" s="3"/>
      <c r="L44" s="198"/>
      <c r="M44" s="198"/>
      <c r="N44" s="60"/>
      <c r="O44" s="199"/>
      <c r="P44" s="199"/>
    </row>
    <row r="45" spans="1:25" x14ac:dyDescent="0.2">
      <c r="J45" s="3"/>
      <c r="K45" s="3"/>
      <c r="L45" s="60"/>
      <c r="M45" s="60"/>
      <c r="N45" s="60"/>
      <c r="O45" s="209"/>
      <c r="P45" s="209"/>
    </row>
    <row r="46" spans="1:25" ht="13.5" thickBot="1" x14ac:dyDescent="0.25">
      <c r="I46" s="8" t="s">
        <v>3</v>
      </c>
      <c r="L46" s="210">
        <f>SUM(L34:M45)</f>
        <v>0</v>
      </c>
      <c r="M46" s="210"/>
      <c r="N46" s="61"/>
      <c r="O46" s="211"/>
      <c r="P46" s="211"/>
    </row>
    <row r="47" spans="1:25" ht="14.25" thickTop="1" thickBot="1" x14ac:dyDescent="0.25">
      <c r="I47" s="8"/>
      <c r="L47" s="61"/>
      <c r="M47" s="61"/>
      <c r="N47" s="61"/>
      <c r="O47" s="212"/>
      <c r="P47" s="212"/>
    </row>
    <row r="48" spans="1:25" x14ac:dyDescent="0.2">
      <c r="A48" s="206" t="s">
        <v>25</v>
      </c>
      <c r="B48" s="207"/>
      <c r="C48" s="207"/>
      <c r="D48" s="207"/>
      <c r="E48" s="207"/>
      <c r="F48" s="207"/>
      <c r="G48" s="207"/>
      <c r="H48" s="207"/>
      <c r="I48" s="207"/>
      <c r="J48" s="207"/>
      <c r="K48" s="207"/>
      <c r="L48" s="207"/>
      <c r="M48" s="207"/>
      <c r="N48" s="207"/>
      <c r="O48" s="207"/>
      <c r="P48" s="207"/>
    </row>
    <row r="49" spans="1:21" x14ac:dyDescent="0.2">
      <c r="A49" s="63"/>
      <c r="B49" s="264" t="s">
        <v>26</v>
      </c>
      <c r="C49" s="48"/>
      <c r="D49" s="266" t="s">
        <v>20</v>
      </c>
      <c r="E49" s="267"/>
      <c r="G49" s="291" t="s">
        <v>37</v>
      </c>
      <c r="H49" s="291"/>
      <c r="I49" s="291"/>
      <c r="K49" s="266" t="s">
        <v>18</v>
      </c>
      <c r="L49" s="268"/>
      <c r="M49" s="267"/>
      <c r="O49" s="269" t="s">
        <v>19</v>
      </c>
      <c r="P49" s="269"/>
    </row>
    <row r="50" spans="1:21" x14ac:dyDescent="0.2">
      <c r="A50" s="64"/>
      <c r="B50" s="218"/>
      <c r="D50" s="245" t="str">
        <f>"PP-"&amp;'General Info for Form'!D17</f>
        <v>PP-10</v>
      </c>
      <c r="E50" s="246"/>
      <c r="F50" s="60">
        <v>0</v>
      </c>
      <c r="G50" s="274">
        <v>0</v>
      </c>
      <c r="H50" s="275"/>
      <c r="I50" s="276"/>
      <c r="J50" s="60"/>
      <c r="K50" s="273">
        <v>0</v>
      </c>
      <c r="L50" s="273"/>
      <c r="M50" s="273"/>
      <c r="N50" s="60">
        <f>I50-F50</f>
        <v>0</v>
      </c>
      <c r="O50" s="233">
        <f>K50-G50</f>
        <v>0</v>
      </c>
      <c r="P50" s="234"/>
      <c r="Q50" s="62"/>
    </row>
    <row r="51" spans="1:21" s="62" customFormat="1" x14ac:dyDescent="0.2">
      <c r="A51" s="64"/>
      <c r="B51" s="218"/>
      <c r="C51" s="4"/>
      <c r="D51" s="245" t="str">
        <f>"PP-"&amp;'General Info for Form'!D18</f>
        <v>PP-11</v>
      </c>
      <c r="E51" s="246"/>
      <c r="F51" s="60">
        <v>0</v>
      </c>
      <c r="G51" s="273">
        <v>0</v>
      </c>
      <c r="H51" s="273"/>
      <c r="I51" s="273"/>
      <c r="J51" s="60">
        <v>0</v>
      </c>
      <c r="K51" s="273">
        <v>0</v>
      </c>
      <c r="L51" s="273"/>
      <c r="M51" s="273"/>
      <c r="N51" s="60"/>
      <c r="O51" s="233">
        <f>K51-G51</f>
        <v>0</v>
      </c>
      <c r="P51" s="234"/>
      <c r="Q51" s="4"/>
      <c r="T51" s="4"/>
      <c r="U51" s="4"/>
    </row>
    <row r="52" spans="1:21" x14ac:dyDescent="0.2">
      <c r="A52" s="64"/>
      <c r="B52" s="218"/>
      <c r="D52" s="245" t="str">
        <f>"PP-"&amp;'General Info for Form'!D19</f>
        <v>PP-12</v>
      </c>
      <c r="E52" s="246"/>
      <c r="F52" s="60">
        <v>0</v>
      </c>
      <c r="G52" s="274">
        <v>0</v>
      </c>
      <c r="H52" s="275"/>
      <c r="I52" s="276"/>
      <c r="J52" s="60">
        <v>0</v>
      </c>
      <c r="K52" s="274">
        <v>0</v>
      </c>
      <c r="L52" s="275"/>
      <c r="M52" s="276"/>
      <c r="N52" s="60"/>
      <c r="O52" s="233">
        <f>K52-G52</f>
        <v>0</v>
      </c>
      <c r="P52" s="234"/>
    </row>
    <row r="53" spans="1:21" x14ac:dyDescent="0.2">
      <c r="A53" s="64"/>
      <c r="B53" s="218"/>
      <c r="D53" s="245" t="str">
        <f>"PP-"&amp;'General Info for Form'!D20</f>
        <v>PP-13</v>
      </c>
      <c r="E53" s="246"/>
      <c r="F53" s="60"/>
      <c r="G53" s="274">
        <v>0</v>
      </c>
      <c r="H53" s="275"/>
      <c r="I53" s="276"/>
      <c r="J53" s="60"/>
      <c r="K53" s="274">
        <v>0</v>
      </c>
      <c r="L53" s="275"/>
      <c r="M53" s="276"/>
      <c r="N53" s="60"/>
      <c r="O53" s="233">
        <f t="shared" ref="O53:O57" si="3">K53-G53</f>
        <v>0</v>
      </c>
      <c r="P53" s="234"/>
    </row>
    <row r="54" spans="1:21" x14ac:dyDescent="0.2">
      <c r="A54" s="64"/>
      <c r="B54" s="218"/>
      <c r="D54" s="245" t="str">
        <f>"PP-"&amp;'General Info for Form'!D21</f>
        <v>PP-14</v>
      </c>
      <c r="E54" s="246"/>
      <c r="F54" s="60"/>
      <c r="G54" s="274">
        <v>0</v>
      </c>
      <c r="H54" s="275"/>
      <c r="I54" s="276"/>
      <c r="J54" s="60"/>
      <c r="K54" s="274">
        <v>0</v>
      </c>
      <c r="L54" s="275"/>
      <c r="M54" s="276"/>
      <c r="N54" s="60"/>
      <c r="O54" s="233">
        <f t="shared" ref="O54" si="4">K54-G54</f>
        <v>0</v>
      </c>
      <c r="P54" s="234"/>
      <c r="T54" s="62"/>
      <c r="U54" s="62"/>
    </row>
    <row r="55" spans="1:21" x14ac:dyDescent="0.2">
      <c r="A55" s="64"/>
      <c r="B55" s="218"/>
      <c r="D55" s="277" t="str">
        <f>"PP-"&amp;'General Info for Form'!D23</f>
        <v>PP-15</v>
      </c>
      <c r="E55" s="278"/>
      <c r="F55" s="60"/>
      <c r="G55" s="274">
        <v>0</v>
      </c>
      <c r="H55" s="275"/>
      <c r="I55" s="276"/>
      <c r="J55" s="60"/>
      <c r="K55" s="274">
        <v>0</v>
      </c>
      <c r="L55" s="275"/>
      <c r="M55" s="276"/>
      <c r="N55" s="60"/>
      <c r="O55" s="233">
        <f t="shared" si="3"/>
        <v>0</v>
      </c>
      <c r="P55" s="234"/>
      <c r="T55" s="62"/>
      <c r="U55" s="62"/>
    </row>
    <row r="56" spans="1:21" x14ac:dyDescent="0.2">
      <c r="A56" s="64"/>
      <c r="B56" s="218"/>
      <c r="D56" s="277" t="str">
        <f>"PP-"&amp;'General Info for Form'!D24</f>
        <v>PP-16</v>
      </c>
      <c r="E56" s="278"/>
      <c r="F56" s="60"/>
      <c r="G56" s="274">
        <v>0</v>
      </c>
      <c r="H56" s="275"/>
      <c r="I56" s="276"/>
      <c r="J56" s="60"/>
      <c r="K56" s="274">
        <v>0</v>
      </c>
      <c r="L56" s="275"/>
      <c r="M56" s="276"/>
      <c r="N56" s="60"/>
      <c r="O56" s="233">
        <f t="shared" si="3"/>
        <v>0</v>
      </c>
      <c r="P56" s="234"/>
    </row>
    <row r="57" spans="1:21" x14ac:dyDescent="0.2">
      <c r="A57" s="64"/>
      <c r="B57" s="218"/>
      <c r="D57" s="277" t="str">
        <f>"PP-"&amp;'General Info for Form'!D25</f>
        <v>PP-17</v>
      </c>
      <c r="E57" s="278"/>
      <c r="F57" s="60"/>
      <c r="G57" s="274">
        <v>0</v>
      </c>
      <c r="H57" s="275"/>
      <c r="I57" s="276"/>
      <c r="J57" s="60"/>
      <c r="K57" s="274">
        <v>0</v>
      </c>
      <c r="L57" s="275"/>
      <c r="M57" s="276"/>
      <c r="N57" s="60"/>
      <c r="O57" s="233">
        <f t="shared" si="3"/>
        <v>0</v>
      </c>
      <c r="P57" s="234"/>
    </row>
    <row r="58" spans="1:21" x14ac:dyDescent="0.2">
      <c r="A58" s="65"/>
      <c r="B58" s="265"/>
      <c r="C58" s="54"/>
      <c r="D58" s="277" t="str">
        <f>"PP-"&amp;'General Info for Form'!D26</f>
        <v>PP-18</v>
      </c>
      <c r="E58" s="278"/>
      <c r="F58" s="60">
        <v>0</v>
      </c>
      <c r="G58" s="273">
        <v>0</v>
      </c>
      <c r="H58" s="273"/>
      <c r="I58" s="273"/>
      <c r="J58" s="60">
        <v>0</v>
      </c>
      <c r="K58" s="273">
        <v>0</v>
      </c>
      <c r="L58" s="273"/>
      <c r="M58" s="273"/>
      <c r="N58" s="66"/>
      <c r="O58" s="233">
        <f>K58-G58</f>
        <v>0</v>
      </c>
      <c r="P58" s="234"/>
    </row>
    <row r="59" spans="1:21" ht="13.5" thickBot="1" x14ac:dyDescent="0.25">
      <c r="A59" s="67"/>
      <c r="B59" s="78"/>
      <c r="C59" s="68"/>
      <c r="D59" s="79"/>
      <c r="E59" s="79"/>
      <c r="F59" s="79"/>
      <c r="G59" s="69"/>
      <c r="H59" s="69"/>
      <c r="I59" s="69"/>
      <c r="J59" s="70"/>
      <c r="K59" s="70"/>
      <c r="L59" s="70"/>
      <c r="M59" s="70"/>
      <c r="N59" s="69"/>
      <c r="O59" s="69"/>
      <c r="P59" s="71"/>
    </row>
    <row r="60" spans="1:21" x14ac:dyDescent="0.2">
      <c r="B60" s="4" t="s">
        <v>8</v>
      </c>
      <c r="O60" s="232"/>
      <c r="P60" s="232"/>
    </row>
    <row r="61" spans="1:21" x14ac:dyDescent="0.2">
      <c r="A61" s="38"/>
      <c r="B61" s="250" t="s">
        <v>53</v>
      </c>
      <c r="C61" s="251"/>
      <c r="D61" s="247"/>
      <c r="E61" s="248"/>
      <c r="F61" s="248"/>
      <c r="G61" s="248"/>
      <c r="H61" s="248"/>
      <c r="I61" s="248"/>
      <c r="J61" s="248"/>
      <c r="K61" s="248"/>
      <c r="L61" s="248"/>
      <c r="M61" s="248"/>
      <c r="N61" s="249"/>
      <c r="O61" s="39"/>
      <c r="P61" s="40"/>
    </row>
    <row r="62" spans="1:21" x14ac:dyDescent="0.2">
      <c r="A62" s="41"/>
      <c r="B62" s="252"/>
      <c r="C62" s="253"/>
      <c r="D62" s="253"/>
      <c r="E62" s="253"/>
      <c r="F62" s="253"/>
      <c r="G62" s="253"/>
      <c r="H62" s="253"/>
      <c r="I62" s="253"/>
      <c r="J62" s="253"/>
      <c r="K62" s="253"/>
      <c r="L62" s="253"/>
      <c r="M62" s="253"/>
      <c r="N62" s="253"/>
      <c r="O62" s="253"/>
      <c r="P62" s="254"/>
    </row>
    <row r="63" spans="1:21" x14ac:dyDescent="0.2">
      <c r="A63" s="41"/>
      <c r="B63" s="255"/>
      <c r="C63" s="256"/>
      <c r="D63" s="256"/>
      <c r="E63" s="256"/>
      <c r="F63" s="256"/>
      <c r="G63" s="256"/>
      <c r="H63" s="256"/>
      <c r="I63" s="256"/>
      <c r="J63" s="256"/>
      <c r="K63" s="256"/>
      <c r="L63" s="256"/>
      <c r="M63" s="256"/>
      <c r="N63" s="256"/>
      <c r="O63" s="256"/>
      <c r="P63" s="257"/>
    </row>
    <row r="64" spans="1:21" x14ac:dyDescent="0.2">
      <c r="A64" s="42"/>
      <c r="B64" s="258"/>
      <c r="C64" s="259"/>
      <c r="D64" s="259"/>
      <c r="E64" s="259"/>
      <c r="F64" s="259"/>
      <c r="G64" s="259"/>
      <c r="H64" s="259"/>
      <c r="I64" s="259"/>
      <c r="J64" s="259"/>
      <c r="K64" s="259"/>
      <c r="L64" s="259"/>
      <c r="M64" s="259"/>
      <c r="N64" s="259"/>
      <c r="O64" s="259"/>
      <c r="P64" s="260"/>
    </row>
    <row r="65" spans="2:16" ht="13.5" thickBot="1" x14ac:dyDescent="0.25">
      <c r="B65" s="80" t="s">
        <v>81</v>
      </c>
      <c r="C65" s="81"/>
      <c r="D65" s="72"/>
      <c r="E65" s="72"/>
      <c r="F65" s="242"/>
      <c r="G65" s="243"/>
      <c r="H65" s="243"/>
      <c r="I65" s="243"/>
      <c r="J65" s="243"/>
      <c r="K65" s="243"/>
      <c r="L65" s="244"/>
      <c r="M65" s="16"/>
    </row>
    <row r="66" spans="2:16" ht="13.5" thickBot="1" x14ac:dyDescent="0.25">
      <c r="B66" s="82" t="s">
        <v>78</v>
      </c>
      <c r="C66" s="270"/>
      <c r="D66" s="271"/>
      <c r="E66" s="271"/>
      <c r="F66" s="271"/>
      <c r="G66" s="271"/>
      <c r="H66" s="271"/>
      <c r="I66" s="271"/>
      <c r="J66" s="271"/>
      <c r="K66" s="271"/>
      <c r="L66" s="272"/>
      <c r="M66" s="72"/>
      <c r="N66" s="235" t="s">
        <v>14</v>
      </c>
      <c r="O66" s="236"/>
      <c r="P66" s="237"/>
    </row>
    <row r="67" spans="2:16" x14ac:dyDescent="0.2">
      <c r="B67" s="59" t="s">
        <v>13</v>
      </c>
      <c r="C67" s="5"/>
      <c r="D67" s="6"/>
      <c r="E67" s="6"/>
      <c r="F67" s="6"/>
      <c r="G67" s="6"/>
      <c r="H67" s="6"/>
      <c r="I67" s="7"/>
      <c r="J67" s="7"/>
      <c r="K67" s="8" t="s">
        <v>9</v>
      </c>
      <c r="L67" s="54"/>
      <c r="N67" s="238" t="s">
        <v>15</v>
      </c>
      <c r="O67" s="239"/>
      <c r="P67" s="240"/>
    </row>
    <row r="68" spans="2:16" x14ac:dyDescent="0.2">
      <c r="B68" s="4" t="s">
        <v>17</v>
      </c>
      <c r="C68" s="58"/>
      <c r="D68" s="58"/>
      <c r="E68" s="58"/>
      <c r="F68" s="58"/>
      <c r="G68" s="58"/>
      <c r="H68" s="58"/>
      <c r="K68" s="8" t="s">
        <v>9</v>
      </c>
      <c r="L68" s="58"/>
      <c r="N68" s="226"/>
      <c r="O68" s="227"/>
      <c r="P68" s="228"/>
    </row>
    <row r="69" spans="2:16" x14ac:dyDescent="0.2">
      <c r="K69" s="8"/>
      <c r="N69" s="229"/>
      <c r="O69" s="230"/>
      <c r="P69" s="231"/>
    </row>
    <row r="70" spans="2:16" ht="13.5" thickBot="1" x14ac:dyDescent="0.25">
      <c r="B70" s="241"/>
      <c r="C70" s="241"/>
      <c r="D70" s="241"/>
      <c r="E70" s="241"/>
      <c r="F70" s="241"/>
      <c r="G70" s="241"/>
      <c r="H70" s="241"/>
      <c r="I70" s="241"/>
      <c r="J70" s="241"/>
      <c r="K70" s="241"/>
      <c r="L70" s="241"/>
      <c r="M70" s="83"/>
      <c r="N70" s="261" t="s">
        <v>16</v>
      </c>
      <c r="O70" s="262"/>
      <c r="P70" s="263"/>
    </row>
    <row r="71" spans="2:16" x14ac:dyDescent="0.2">
      <c r="B71" s="17" t="s">
        <v>144</v>
      </c>
      <c r="C71" s="73"/>
      <c r="D71" s="73"/>
      <c r="E71" s="73"/>
      <c r="F71" s="73"/>
      <c r="P71" s="74" t="s">
        <v>42</v>
      </c>
    </row>
    <row r="73" spans="2:16" x14ac:dyDescent="0.2">
      <c r="N73" s="62"/>
      <c r="O73" s="62"/>
      <c r="P73" s="62"/>
    </row>
  </sheetData>
  <sheetProtection sheet="1" selectLockedCells="1"/>
  <customSheetViews>
    <customSheetView guid="{BE8320D7-8A41-4651-A4B8-08B51B270370}" showPageBreaks="1" showGridLines="0" fitToPage="1" printArea="1" showRuler="0">
      <selection activeCell="C8" sqref="C8"/>
      <pageMargins left="0.75" right="0.75" top="1" bottom="1" header="0.5" footer="0.5"/>
      <pageSetup scale="70" orientation="portrait" r:id="rId1"/>
      <headerFooter alignWithMargins="0"/>
    </customSheetView>
  </customSheetViews>
  <mergeCells count="124">
    <mergeCell ref="G54:I54"/>
    <mergeCell ref="K54:M54"/>
    <mergeCell ref="J17:M17"/>
    <mergeCell ref="J18:M18"/>
    <mergeCell ref="J19:M19"/>
    <mergeCell ref="G24:H24"/>
    <mergeCell ref="G28:H28"/>
    <mergeCell ref="G29:H29"/>
    <mergeCell ref="G30:H30"/>
    <mergeCell ref="L35:M35"/>
    <mergeCell ref="L36:M36"/>
    <mergeCell ref="L37:M37"/>
    <mergeCell ref="G40:H40"/>
    <mergeCell ref="G34:H34"/>
    <mergeCell ref="G33:H33"/>
    <mergeCell ref="D9:E9"/>
    <mergeCell ref="D11:H11"/>
    <mergeCell ref="M13:P13"/>
    <mergeCell ref="D12:E12"/>
    <mergeCell ref="D13:E13"/>
    <mergeCell ref="O41:P41"/>
    <mergeCell ref="L38:M38"/>
    <mergeCell ref="O38:P38"/>
    <mergeCell ref="G38:H38"/>
    <mergeCell ref="O35:P35"/>
    <mergeCell ref="O36:P36"/>
    <mergeCell ref="O37:P37"/>
    <mergeCell ref="O39:P39"/>
    <mergeCell ref="K57:M57"/>
    <mergeCell ref="O50:P50"/>
    <mergeCell ref="G55:I55"/>
    <mergeCell ref="G56:I56"/>
    <mergeCell ref="A1:N1"/>
    <mergeCell ref="A2:N2"/>
    <mergeCell ref="A3:N3"/>
    <mergeCell ref="G8:I8"/>
    <mergeCell ref="D8:E8"/>
    <mergeCell ref="G53:I53"/>
    <mergeCell ref="G39:H39"/>
    <mergeCell ref="D16:E16"/>
    <mergeCell ref="D10:H10"/>
    <mergeCell ref="G35:H35"/>
    <mergeCell ref="G36:H36"/>
    <mergeCell ref="G37:H37"/>
    <mergeCell ref="G23:H23"/>
    <mergeCell ref="D18:E18"/>
    <mergeCell ref="D17:E17"/>
    <mergeCell ref="D19:E19"/>
    <mergeCell ref="G25:H25"/>
    <mergeCell ref="G26:H26"/>
    <mergeCell ref="J16:P16"/>
    <mergeCell ref="G49:I49"/>
    <mergeCell ref="B70:L70"/>
    <mergeCell ref="F65:L65"/>
    <mergeCell ref="D51:E51"/>
    <mergeCell ref="D52:E52"/>
    <mergeCell ref="D61:N61"/>
    <mergeCell ref="B61:C61"/>
    <mergeCell ref="B62:P64"/>
    <mergeCell ref="N70:P70"/>
    <mergeCell ref="B49:B58"/>
    <mergeCell ref="O52:P52"/>
    <mergeCell ref="D49:E49"/>
    <mergeCell ref="K49:M49"/>
    <mergeCell ref="O49:P49"/>
    <mergeCell ref="C66:L66"/>
    <mergeCell ref="K51:M51"/>
    <mergeCell ref="K52:M52"/>
    <mergeCell ref="K58:M58"/>
    <mergeCell ref="D58:E58"/>
    <mergeCell ref="G51:I51"/>
    <mergeCell ref="G52:I52"/>
    <mergeCell ref="G58:I58"/>
    <mergeCell ref="D50:E50"/>
    <mergeCell ref="O58:P58"/>
    <mergeCell ref="D53:E53"/>
    <mergeCell ref="L43:M43"/>
    <mergeCell ref="O43:P43"/>
    <mergeCell ref="E21:I21"/>
    <mergeCell ref="G22:H22"/>
    <mergeCell ref="N68:P69"/>
    <mergeCell ref="O60:P60"/>
    <mergeCell ref="O51:P51"/>
    <mergeCell ref="N66:P66"/>
    <mergeCell ref="N67:P67"/>
    <mergeCell ref="O56:P56"/>
    <mergeCell ref="O57:P57"/>
    <mergeCell ref="D55:E55"/>
    <mergeCell ref="D56:E56"/>
    <mergeCell ref="D57:E57"/>
    <mergeCell ref="O53:P53"/>
    <mergeCell ref="O55:P55"/>
    <mergeCell ref="G50:I50"/>
    <mergeCell ref="K50:M50"/>
    <mergeCell ref="D54:E54"/>
    <mergeCell ref="O54:P54"/>
    <mergeCell ref="G57:I57"/>
    <mergeCell ref="K53:M53"/>
    <mergeCell ref="K55:M55"/>
    <mergeCell ref="K56:M56"/>
    <mergeCell ref="L39:M39"/>
    <mergeCell ref="O42:P42"/>
    <mergeCell ref="L40:M40"/>
    <mergeCell ref="O40:P40"/>
    <mergeCell ref="G9:I9"/>
    <mergeCell ref="A48:P48"/>
    <mergeCell ref="G41:H41"/>
    <mergeCell ref="O45:P45"/>
    <mergeCell ref="L46:M46"/>
    <mergeCell ref="G42:H42"/>
    <mergeCell ref="O46:P46"/>
    <mergeCell ref="O47:P47"/>
    <mergeCell ref="K21:M21"/>
    <mergeCell ref="O17:P17"/>
    <mergeCell ref="O18:P18"/>
    <mergeCell ref="O19:P19"/>
    <mergeCell ref="L41:M41"/>
    <mergeCell ref="L42:M42"/>
    <mergeCell ref="L34:M34"/>
    <mergeCell ref="O34:P34"/>
    <mergeCell ref="N32:P33"/>
    <mergeCell ref="G27:H27"/>
    <mergeCell ref="G31:H31"/>
    <mergeCell ref="G43:H43"/>
  </mergeCells>
  <phoneticPr fontId="2" type="noConversion"/>
  <dataValidations count="3">
    <dataValidation type="list" allowBlank="1" showInputMessage="1" showErrorMessage="1" sqref="C11" xr:uid="{00000000-0002-0000-0000-000000000000}">
      <formula1>"CA,FW,NC,WL"</formula1>
    </dataValidation>
    <dataValidation type="textLength" allowBlank="1" showInputMessage="1" showErrorMessage="1" errorTitle="Person ID" error="8 numbers is the maximum for the Person ID." sqref="B5" xr:uid="{00000000-0002-0000-0000-000001000000}">
      <formula1>0</formula1>
      <formula2>8</formula2>
    </dataValidation>
    <dataValidation type="textLength" allowBlank="1" showInputMessage="1" showErrorMessage="1" errorTitle="PERNR" error="8 numbers is the maximum for the PERNR." sqref="B9" xr:uid="{00000000-0002-0000-0000-000002000000}">
      <formula1>0</formula1>
      <formula2>8</formula2>
    </dataValidation>
  </dataValidations>
  <hyperlinks>
    <hyperlink ref="B71" r:id="rId2" xr:uid="{00000000-0004-0000-0000-000000000000}"/>
  </hyperlinks>
  <printOptions horizontalCentered="1"/>
  <pageMargins left="0" right="0" top="0" bottom="0" header="0.5" footer="0.5"/>
  <pageSetup scale="85" orientation="portrait" r:id="rId3"/>
  <headerFooter alignWithMargins="0"/>
  <cellWatches>
    <cellWatch r="I23"/>
  </cellWatches>
  <drawing r:id="rId4"/>
  <legacyDrawing r:id="rId5"/>
  <mc:AlternateContent xmlns:mc="http://schemas.openxmlformats.org/markup-compatibility/2006">
    <mc:Choice Requires="x14">
      <controls>
        <mc:AlternateContent xmlns:mc="http://schemas.openxmlformats.org/markup-compatibility/2006">
          <mc:Choice Requires="x14">
            <control shapeId="1140" r:id="rId6" name="Check Box 116">
              <controlPr defaultSize="0" autoFill="0" autoLine="0" autoPict="0">
                <anchor moveWithCells="1">
                  <from>
                    <xdr:col>11</xdr:col>
                    <xdr:colOff>95250</xdr:colOff>
                    <xdr:row>12</xdr:row>
                    <xdr:rowOff>19050</xdr:rowOff>
                  </from>
                  <to>
                    <xdr:col>11</xdr:col>
                    <xdr:colOff>590550</xdr:colOff>
                    <xdr:row>13</xdr:row>
                    <xdr:rowOff>85725</xdr:rowOff>
                  </to>
                </anchor>
              </controlPr>
            </control>
          </mc:Choice>
        </mc:AlternateContent>
        <mc:AlternateContent xmlns:mc="http://schemas.openxmlformats.org/markup-compatibility/2006">
          <mc:Choice Requires="x14">
            <control shapeId="1144" r:id="rId7" name="Check Box 120">
              <controlPr defaultSize="0" autoFill="0" autoLine="0" autoPict="0">
                <anchor moveWithCells="1">
                  <from>
                    <xdr:col>14</xdr:col>
                    <xdr:colOff>342900</xdr:colOff>
                    <xdr:row>1</xdr:row>
                    <xdr:rowOff>47625</xdr:rowOff>
                  </from>
                  <to>
                    <xdr:col>15</xdr:col>
                    <xdr:colOff>85725</xdr:colOff>
                    <xdr:row>2</xdr:row>
                    <xdr:rowOff>85725</xdr:rowOff>
                  </to>
                </anchor>
              </controlPr>
            </control>
          </mc:Choice>
        </mc:AlternateContent>
        <mc:AlternateContent xmlns:mc="http://schemas.openxmlformats.org/markup-compatibility/2006">
          <mc:Choice Requires="x14">
            <control shapeId="1147" r:id="rId8" name="Check Box 123">
              <controlPr defaultSize="0" autoFill="0" autoLine="0" autoPict="0">
                <anchor moveWithCells="1">
                  <from>
                    <xdr:col>11</xdr:col>
                    <xdr:colOff>95250</xdr:colOff>
                    <xdr:row>7</xdr:row>
                    <xdr:rowOff>85725</xdr:rowOff>
                  </from>
                  <to>
                    <xdr:col>16</xdr:col>
                    <xdr:colOff>57150</xdr:colOff>
                    <xdr:row>8</xdr:row>
                    <xdr:rowOff>133350</xdr:rowOff>
                  </to>
                </anchor>
              </controlPr>
            </control>
          </mc:Choice>
        </mc:AlternateContent>
        <mc:AlternateContent xmlns:mc="http://schemas.openxmlformats.org/markup-compatibility/2006">
          <mc:Choice Requires="x14">
            <control shapeId="1148" r:id="rId9" name="Check Box 124">
              <controlPr defaultSize="0" autoFill="0" autoLine="0" autoPict="0">
                <anchor moveWithCells="1">
                  <from>
                    <xdr:col>11</xdr:col>
                    <xdr:colOff>95250</xdr:colOff>
                    <xdr:row>8</xdr:row>
                    <xdr:rowOff>142875</xdr:rowOff>
                  </from>
                  <to>
                    <xdr:col>16</xdr:col>
                    <xdr:colOff>57150</xdr:colOff>
                    <xdr:row>10</xdr:row>
                    <xdr:rowOff>19050</xdr:rowOff>
                  </to>
                </anchor>
              </controlPr>
            </control>
          </mc:Choice>
        </mc:AlternateContent>
        <mc:AlternateContent xmlns:mc="http://schemas.openxmlformats.org/markup-compatibility/2006">
          <mc:Choice Requires="x14">
            <control shapeId="1149" r:id="rId10" name="Check Box 125">
              <controlPr defaultSize="0" autoFill="0" autoLine="0" autoPict="0">
                <anchor moveWithCells="1">
                  <from>
                    <xdr:col>11</xdr:col>
                    <xdr:colOff>95250</xdr:colOff>
                    <xdr:row>9</xdr:row>
                    <xdr:rowOff>161925</xdr:rowOff>
                  </from>
                  <to>
                    <xdr:col>16</xdr:col>
                    <xdr:colOff>57150</xdr:colOff>
                    <xdr:row>11</xdr:row>
                    <xdr:rowOff>47625</xdr:rowOff>
                  </to>
                </anchor>
              </controlPr>
            </control>
          </mc:Choice>
        </mc:AlternateContent>
        <mc:AlternateContent xmlns:mc="http://schemas.openxmlformats.org/markup-compatibility/2006">
          <mc:Choice Requires="x14">
            <control shapeId="1150" r:id="rId11" name="Check Box 126">
              <controlPr defaultSize="0" autoFill="0" autoLine="0" autoPict="0">
                <anchor moveWithCells="1">
                  <from>
                    <xdr:col>11</xdr:col>
                    <xdr:colOff>95250</xdr:colOff>
                    <xdr:row>10</xdr:row>
                    <xdr:rowOff>171450</xdr:rowOff>
                  </from>
                  <to>
                    <xdr:col>16</xdr:col>
                    <xdr:colOff>57150</xdr:colOff>
                    <xdr:row>12</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'General Info for Form'!$C$29:$C$32</xm:f>
          </x14:formula1>
          <xm:sqref>B11</xm:sqref>
        </x14:dataValidation>
        <x14:dataValidation type="list" allowBlank="1" showInputMessage="1" showErrorMessage="1" xr:uid="{00000000-0002-0000-0000-000004000000}">
          <x14:formula1>
            <xm:f>'General Info for Form'!$O$4:$O$17</xm:f>
          </x14:formula1>
          <xm:sqref>O39:P40</xm:sqref>
        </x14:dataValidation>
        <x14:dataValidation type="list" allowBlank="1" showInputMessage="1" showErrorMessage="1" xr:uid="{00000000-0002-0000-0000-000006000000}">
          <x14:formula1>
            <xm:f>'General Info for Form'!$P$4:$P$17</xm:f>
          </x14:formula1>
          <xm:sqref>O41:P41</xm:sqref>
        </x14:dataValidation>
        <x14:dataValidation type="list" allowBlank="1" showInputMessage="1" showErrorMessage="1" xr:uid="{00000000-0002-0000-0000-000008000000}">
          <x14:formula1>
            <xm:f>'General Info for Form'!$A$43:$A$48</xm:f>
          </x14:formula1>
          <xm:sqref>D61:N61</xm:sqref>
        </x14:dataValidation>
        <x14:dataValidation type="list" allowBlank="1" showInputMessage="1" showErrorMessage="1" xr:uid="{00000000-0002-0000-0000-000009000000}">
          <x14:formula1>
            <xm:f>'General Info for Form'!$J$4:$J$17</xm:f>
          </x14:formula1>
          <xm:sqref>O34:P34</xm:sqref>
        </x14:dataValidation>
        <x14:dataValidation type="list" allowBlank="1" showInputMessage="1" showErrorMessage="1" xr:uid="{00000000-0002-0000-0000-00000A000000}">
          <x14:formula1>
            <xm:f>'General Info for Form'!$K$4:$K$17</xm:f>
          </x14:formula1>
          <xm:sqref>O35:P35</xm:sqref>
        </x14:dataValidation>
        <x14:dataValidation type="list" allowBlank="1" showInputMessage="1" showErrorMessage="1" xr:uid="{00000000-0002-0000-0000-00000B000000}">
          <x14:formula1>
            <xm:f>'General Info for Form'!$L$4:$L$17</xm:f>
          </x14:formula1>
          <xm:sqref>O36:P36</xm:sqref>
        </x14:dataValidation>
        <x14:dataValidation type="list" allowBlank="1" showInputMessage="1" showErrorMessage="1" xr:uid="{00000000-0002-0000-0000-00000C000000}">
          <x14:formula1>
            <xm:f>'General Info for Form'!$N$4:$N$12</xm:f>
          </x14:formula1>
          <xm:sqref>O38:P38</xm:sqref>
        </x14:dataValidation>
        <x14:dataValidation type="list" allowBlank="1" showInputMessage="1" showErrorMessage="1" xr:uid="{00000000-0002-0000-0000-00000D000000}">
          <x14:formula1>
            <xm:f>'General Info for Form'!$M$4:$M$17</xm:f>
          </x14:formula1>
          <xm:sqref>O37:P37</xm:sqref>
        </x14:dataValidation>
        <x14:dataValidation type="list" allowBlank="1" showInputMessage="1" showErrorMessage="1" xr:uid="{00000000-0002-0000-0000-00000E000000}">
          <x14:formula1>
            <xm:f>'General Info for Form'!$E$30:$E$33</xm:f>
          </x14:formula1>
          <xm:sqref>D11:H11</xm:sqref>
        </x14:dataValidation>
        <x14:dataValidation type="list" allowBlank="1" showInputMessage="1" showErrorMessage="1" xr:uid="{00000000-0002-0000-0000-000007000000}">
          <x14:formula1>
            <xm:f>'General Info for Form'!$R$4:$R$17</xm:f>
          </x14:formula1>
          <xm:sqref>O44:P44 O43:P43</xm:sqref>
        </x14:dataValidation>
        <x14:dataValidation type="list" allowBlank="1" showInputMessage="1" showErrorMessage="1" xr:uid="{3A6B73F3-5F73-44E6-A221-1A1C55F19838}">
          <x14:formula1>
            <xm:f>'General Info for Form'!$Q$4:$Q$17</xm:f>
          </x14:formula1>
          <xm:sqref>O42:P42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H62"/>
  <sheetViews>
    <sheetView showGridLines="0" zoomScaleNormal="100" workbookViewId="0">
      <selection activeCell="E34" sqref="E34"/>
    </sheetView>
  </sheetViews>
  <sheetFormatPr defaultColWidth="9.140625" defaultRowHeight="12.75" x14ac:dyDescent="0.2"/>
  <cols>
    <col min="1" max="1" width="2.7109375" customWidth="1"/>
    <col min="2" max="2" width="2.42578125" customWidth="1"/>
    <col min="3" max="3" width="110.7109375" style="15" customWidth="1"/>
  </cols>
  <sheetData>
    <row r="1" spans="1:5" ht="15" x14ac:dyDescent="0.2">
      <c r="B1" s="301" t="s">
        <v>150</v>
      </c>
      <c r="C1" s="301"/>
      <c r="E1" s="18"/>
    </row>
    <row r="2" spans="1:5" ht="6.75" customHeight="1" x14ac:dyDescent="0.25">
      <c r="C2" s="9"/>
      <c r="E2" s="19"/>
    </row>
    <row r="3" spans="1:5" ht="15" x14ac:dyDescent="0.2">
      <c r="B3" s="301" t="s">
        <v>28</v>
      </c>
      <c r="C3" s="301"/>
      <c r="E3" s="18"/>
    </row>
    <row r="4" spans="1:5" ht="12" customHeight="1" x14ac:dyDescent="0.25">
      <c r="C4" s="10"/>
      <c r="E4" s="20"/>
    </row>
    <row r="5" spans="1:5" ht="13.15" customHeight="1" x14ac:dyDescent="0.2">
      <c r="A5" s="96" t="s">
        <v>151</v>
      </c>
      <c r="B5" s="96"/>
      <c r="E5" s="21"/>
    </row>
    <row r="6" spans="1:5" x14ac:dyDescent="0.2">
      <c r="B6" s="302" t="s">
        <v>144</v>
      </c>
      <c r="C6" s="302"/>
      <c r="E6" s="17"/>
    </row>
    <row r="7" spans="1:5" x14ac:dyDescent="0.2">
      <c r="C7" s="11"/>
      <c r="E7" s="23"/>
    </row>
    <row r="8" spans="1:5" x14ac:dyDescent="0.2">
      <c r="A8" s="94" t="s">
        <v>44</v>
      </c>
      <c r="E8" s="23"/>
    </row>
    <row r="9" spans="1:5" s="26" customFormat="1" x14ac:dyDescent="0.2">
      <c r="A9" s="26" t="s">
        <v>89</v>
      </c>
      <c r="B9" s="106" t="s">
        <v>88</v>
      </c>
      <c r="E9" s="27"/>
    </row>
    <row r="10" spans="1:5" x14ac:dyDescent="0.2">
      <c r="C10" s="95" t="s">
        <v>39</v>
      </c>
      <c r="E10" s="21"/>
    </row>
    <row r="11" spans="1:5" x14ac:dyDescent="0.2">
      <c r="C11" s="12"/>
      <c r="E11" s="23"/>
    </row>
    <row r="12" spans="1:5" x14ac:dyDescent="0.2">
      <c r="A12" s="94" t="s">
        <v>43</v>
      </c>
      <c r="E12" s="23"/>
    </row>
    <row r="13" spans="1:5" x14ac:dyDescent="0.2">
      <c r="A13" s="26" t="s">
        <v>89</v>
      </c>
      <c r="B13" s="96" t="s">
        <v>90</v>
      </c>
      <c r="E13" s="21"/>
    </row>
    <row r="14" spans="1:5" ht="38.25" x14ac:dyDescent="0.2">
      <c r="A14" s="26"/>
      <c r="B14" s="26" t="s">
        <v>89</v>
      </c>
      <c r="C14" s="15" t="s">
        <v>108</v>
      </c>
      <c r="E14" s="21"/>
    </row>
    <row r="15" spans="1:5" ht="25.5" x14ac:dyDescent="0.2">
      <c r="A15" s="26"/>
      <c r="B15" s="26"/>
      <c r="C15" s="107" t="s">
        <v>107</v>
      </c>
      <c r="E15" s="21"/>
    </row>
    <row r="16" spans="1:5" x14ac:dyDescent="0.2">
      <c r="A16" s="26" t="s">
        <v>89</v>
      </c>
      <c r="B16" s="96" t="s">
        <v>91</v>
      </c>
      <c r="E16" s="24"/>
    </row>
    <row r="17" spans="1:5" x14ac:dyDescent="0.2">
      <c r="A17" s="26" t="s">
        <v>89</v>
      </c>
      <c r="B17" s="96" t="s">
        <v>92</v>
      </c>
      <c r="E17" s="21"/>
    </row>
    <row r="18" spans="1:5" x14ac:dyDescent="0.2">
      <c r="A18" s="26" t="s">
        <v>89</v>
      </c>
      <c r="B18" s="303" t="s">
        <v>93</v>
      </c>
      <c r="C18" s="303"/>
      <c r="E18" s="24"/>
    </row>
    <row r="19" spans="1:5" x14ac:dyDescent="0.2">
      <c r="A19" s="26" t="s">
        <v>89</v>
      </c>
      <c r="B19" s="96" t="s">
        <v>94</v>
      </c>
      <c r="E19" s="21"/>
    </row>
    <row r="20" spans="1:5" ht="14.25" x14ac:dyDescent="0.2">
      <c r="B20" s="26" t="s">
        <v>89</v>
      </c>
      <c r="C20" s="97" t="s">
        <v>95</v>
      </c>
      <c r="E20" s="21"/>
    </row>
    <row r="21" spans="1:5" ht="27" x14ac:dyDescent="0.2">
      <c r="B21" s="26" t="s">
        <v>89</v>
      </c>
      <c r="C21" s="98" t="s">
        <v>96</v>
      </c>
      <c r="E21" s="23"/>
    </row>
    <row r="22" spans="1:5" ht="14.25" x14ac:dyDescent="0.2">
      <c r="B22" s="26" t="s">
        <v>89</v>
      </c>
      <c r="C22" s="98" t="s">
        <v>97</v>
      </c>
      <c r="E22" s="23"/>
    </row>
    <row r="23" spans="1:5" ht="39.75" x14ac:dyDescent="0.2">
      <c r="B23" s="26" t="s">
        <v>89</v>
      </c>
      <c r="C23" s="98" t="s">
        <v>98</v>
      </c>
      <c r="E23" s="25"/>
    </row>
    <row r="24" spans="1:5" ht="14.25" x14ac:dyDescent="0.2">
      <c r="C24" s="99" t="s">
        <v>61</v>
      </c>
      <c r="E24" s="25"/>
    </row>
    <row r="25" spans="1:5" ht="14.25" x14ac:dyDescent="0.2">
      <c r="C25" s="99" t="s">
        <v>62</v>
      </c>
      <c r="E25" s="25"/>
    </row>
    <row r="26" spans="1:5" ht="14.25" x14ac:dyDescent="0.2">
      <c r="C26" s="99" t="s">
        <v>63</v>
      </c>
      <c r="E26" s="25"/>
    </row>
    <row r="27" spans="1:5" ht="14.25" x14ac:dyDescent="0.2">
      <c r="B27" s="26" t="s">
        <v>89</v>
      </c>
      <c r="C27" s="98" t="s">
        <v>99</v>
      </c>
      <c r="E27" s="22"/>
    </row>
    <row r="28" spans="1:5" ht="30" customHeight="1" x14ac:dyDescent="0.2">
      <c r="B28" s="26" t="s">
        <v>89</v>
      </c>
      <c r="C28" s="98" t="s">
        <v>100</v>
      </c>
      <c r="E28" s="22"/>
    </row>
    <row r="29" spans="1:5" ht="51" x14ac:dyDescent="0.2">
      <c r="C29" s="100" t="s">
        <v>54</v>
      </c>
      <c r="E29" s="21"/>
    </row>
    <row r="30" spans="1:5" ht="27" x14ac:dyDescent="0.2">
      <c r="B30" s="26" t="s">
        <v>89</v>
      </c>
      <c r="C30" s="98" t="s">
        <v>101</v>
      </c>
      <c r="E30" s="25"/>
    </row>
    <row r="31" spans="1:5" ht="38.25" x14ac:dyDescent="0.2">
      <c r="C31" s="33" t="s">
        <v>68</v>
      </c>
      <c r="E31" s="23"/>
    </row>
    <row r="32" spans="1:5" ht="25.5" x14ac:dyDescent="0.2">
      <c r="C32" s="33" t="s">
        <v>55</v>
      </c>
      <c r="E32" s="25"/>
    </row>
    <row r="33" spans="2:8" ht="25.5" x14ac:dyDescent="0.2">
      <c r="C33" s="33" t="s">
        <v>56</v>
      </c>
      <c r="E33" s="21"/>
    </row>
    <row r="34" spans="2:8" ht="39.75" x14ac:dyDescent="0.2">
      <c r="B34" s="26" t="s">
        <v>89</v>
      </c>
      <c r="C34" s="98" t="s">
        <v>152</v>
      </c>
      <c r="E34" s="21"/>
    </row>
    <row r="35" spans="2:8" ht="26.25" thickBot="1" x14ac:dyDescent="0.25">
      <c r="C35" s="33" t="s">
        <v>57</v>
      </c>
      <c r="E35" s="25"/>
    </row>
    <row r="36" spans="2:8" x14ac:dyDescent="0.2">
      <c r="C36" s="29"/>
      <c r="E36" s="21"/>
    </row>
    <row r="37" spans="2:8" ht="30" customHeight="1" x14ac:dyDescent="0.2">
      <c r="C37" s="30" t="s">
        <v>40</v>
      </c>
      <c r="E37" s="21"/>
    </row>
    <row r="38" spans="2:8" ht="6" customHeight="1" x14ac:dyDescent="0.2">
      <c r="C38" s="31"/>
      <c r="E38" s="21"/>
    </row>
    <row r="39" spans="2:8" x14ac:dyDescent="0.2">
      <c r="C39" s="34" t="s">
        <v>64</v>
      </c>
    </row>
    <row r="40" spans="2:8" ht="6" customHeight="1" x14ac:dyDescent="0.2">
      <c r="C40" s="35"/>
      <c r="E40" s="21"/>
    </row>
    <row r="41" spans="2:8" x14ac:dyDescent="0.2">
      <c r="C41" s="34" t="s">
        <v>65</v>
      </c>
      <c r="E41" s="23"/>
    </row>
    <row r="42" spans="2:8" ht="6" customHeight="1" x14ac:dyDescent="0.2">
      <c r="C42" s="35"/>
      <c r="E42" s="21"/>
    </row>
    <row r="43" spans="2:8" x14ac:dyDescent="0.2">
      <c r="C43" s="36" t="s">
        <v>66</v>
      </c>
      <c r="F43" s="21"/>
    </row>
    <row r="44" spans="2:8" ht="6" customHeight="1" x14ac:dyDescent="0.2">
      <c r="C44" s="37"/>
      <c r="E44" s="21"/>
    </row>
    <row r="45" spans="2:8" x14ac:dyDescent="0.2">
      <c r="C45" s="36" t="s">
        <v>67</v>
      </c>
      <c r="F45" s="21"/>
      <c r="G45" s="21"/>
    </row>
    <row r="46" spans="2:8" s="28" customFormat="1" ht="13.5" thickBot="1" x14ac:dyDescent="0.25">
      <c r="C46" s="32"/>
      <c r="D46"/>
      <c r="E46" s="21"/>
      <c r="F46"/>
      <c r="G46"/>
      <c r="H46"/>
    </row>
    <row r="47" spans="2:8" ht="39.75" x14ac:dyDescent="0.2">
      <c r="B47" s="26" t="s">
        <v>89</v>
      </c>
      <c r="C47" s="101" t="s">
        <v>102</v>
      </c>
      <c r="E47" s="21"/>
    </row>
    <row r="48" spans="2:8" ht="27" x14ac:dyDescent="0.2">
      <c r="B48" s="26" t="s">
        <v>89</v>
      </c>
      <c r="C48" s="101" t="s">
        <v>103</v>
      </c>
    </row>
    <row r="49" spans="1:5" ht="27" x14ac:dyDescent="0.2">
      <c r="B49" s="26" t="s">
        <v>89</v>
      </c>
      <c r="C49" s="101" t="s">
        <v>104</v>
      </c>
      <c r="E49" s="22"/>
    </row>
    <row r="50" spans="1:5" ht="40.5" x14ac:dyDescent="0.2">
      <c r="B50" s="26" t="s">
        <v>89</v>
      </c>
      <c r="C50" s="102" t="s">
        <v>105</v>
      </c>
      <c r="E50" s="21"/>
    </row>
    <row r="51" spans="1:5" ht="39.75" x14ac:dyDescent="0.2">
      <c r="B51" s="26" t="s">
        <v>89</v>
      </c>
      <c r="C51" s="102" t="s">
        <v>106</v>
      </c>
      <c r="E51" s="18"/>
    </row>
    <row r="52" spans="1:5" ht="25.5" x14ac:dyDescent="0.2">
      <c r="C52" s="33" t="s">
        <v>58</v>
      </c>
      <c r="E52" s="18"/>
    </row>
    <row r="53" spans="1:5" ht="25.5" x14ac:dyDescent="0.2">
      <c r="C53" s="33" t="s">
        <v>59</v>
      </c>
      <c r="E53" s="21"/>
    </row>
    <row r="54" spans="1:5" ht="38.25" x14ac:dyDescent="0.2">
      <c r="C54" s="33" t="s">
        <v>60</v>
      </c>
      <c r="E54" s="21"/>
    </row>
    <row r="55" spans="1:5" ht="15" x14ac:dyDescent="0.2">
      <c r="C55" s="13"/>
      <c r="E55" s="21"/>
    </row>
    <row r="56" spans="1:5" ht="14.25" x14ac:dyDescent="0.2">
      <c r="A56" s="103" t="s">
        <v>45</v>
      </c>
      <c r="C56" s="21"/>
    </row>
    <row r="57" spans="1:5" ht="45" customHeight="1" x14ac:dyDescent="0.2">
      <c r="A57" s="304" t="s">
        <v>30</v>
      </c>
      <c r="B57" s="304"/>
      <c r="C57" s="304"/>
    </row>
    <row r="58" spans="1:5" x14ac:dyDescent="0.2">
      <c r="B58" s="96" t="s">
        <v>41</v>
      </c>
      <c r="C58" s="21"/>
    </row>
    <row r="59" spans="1:5" ht="15" x14ac:dyDescent="0.2">
      <c r="A59" s="104"/>
      <c r="C59" s="21"/>
    </row>
    <row r="60" spans="1:5" x14ac:dyDescent="0.2">
      <c r="A60" s="105" t="s">
        <v>29</v>
      </c>
      <c r="C60" s="23"/>
    </row>
    <row r="61" spans="1:5" ht="15.75" x14ac:dyDescent="0.2">
      <c r="C61" s="14"/>
    </row>
    <row r="62" spans="1:5" ht="15.75" x14ac:dyDescent="0.2">
      <c r="C62" s="14"/>
    </row>
  </sheetData>
  <sheetProtection sheet="1" objects="1" scenarios="1" selectLockedCells="1" selectUnlockedCells="1"/>
  <mergeCells count="5">
    <mergeCell ref="B1:C1"/>
    <mergeCell ref="B3:C3"/>
    <mergeCell ref="B6:C6"/>
    <mergeCell ref="B18:C18"/>
    <mergeCell ref="A57:C57"/>
  </mergeCells>
  <phoneticPr fontId="2" type="noConversion"/>
  <hyperlinks>
    <hyperlink ref="C10" r:id="rId1" xr:uid="{00000000-0004-0000-0100-000000000000}"/>
    <hyperlink ref="C15" r:id="rId2" xr:uid="{00000000-0004-0000-0100-000001000000}"/>
    <hyperlink ref="B6" r:id="rId3" xr:uid="{00000000-0004-0000-0100-000002000000}"/>
  </hyperlinks>
  <printOptions horizontalCentered="1"/>
  <pageMargins left="0.25" right="0.25" top="0.75" bottom="0.5" header="0.5" footer="0.5"/>
  <pageSetup orientation="portrait" horizontalDpi="4294967293"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Y82"/>
  <sheetViews>
    <sheetView showGridLines="0" topLeftCell="J1" workbookViewId="0">
      <selection activeCell="R22" sqref="R22"/>
    </sheetView>
  </sheetViews>
  <sheetFormatPr defaultRowHeight="12.75" x14ac:dyDescent="0.2"/>
  <cols>
    <col min="1" max="1" width="3" customWidth="1"/>
    <col min="2" max="2" width="1.85546875" customWidth="1"/>
    <col min="3" max="3" width="5.28515625" customWidth="1"/>
    <col min="4" max="4" width="24.140625" customWidth="1"/>
    <col min="5" max="5" width="17.140625" customWidth="1"/>
    <col min="6" max="6" width="25.5703125" customWidth="1"/>
    <col min="7" max="7" width="18" customWidth="1"/>
    <col min="8" max="8" width="30.140625" customWidth="1"/>
    <col min="9" max="9" width="5.5703125" style="1" customWidth="1"/>
    <col min="10" max="18" width="9.28515625" customWidth="1"/>
    <col min="20" max="20" width="12.7109375" style="131" bestFit="1" customWidth="1"/>
    <col min="21" max="21" width="15.42578125" style="132" bestFit="1" customWidth="1"/>
    <col min="22" max="22" width="15" style="128" bestFit="1" customWidth="1"/>
    <col min="23" max="23" width="14" style="128" bestFit="1" customWidth="1"/>
    <col min="24" max="24" width="9.85546875" style="133" bestFit="1" customWidth="1"/>
  </cols>
  <sheetData>
    <row r="1" spans="1:25" x14ac:dyDescent="0.2">
      <c r="H1" s="141" t="s">
        <v>142</v>
      </c>
      <c r="I1" s="145" t="s">
        <v>143</v>
      </c>
      <c r="J1" s="89" t="s">
        <v>74</v>
      </c>
      <c r="K1" s="87"/>
      <c r="L1" s="87"/>
      <c r="M1" s="87"/>
      <c r="N1" s="87"/>
      <c r="O1" s="87"/>
      <c r="P1" s="88"/>
      <c r="T1" s="121" t="s">
        <v>109</v>
      </c>
      <c r="U1" s="122" t="s">
        <v>110</v>
      </c>
      <c r="V1" s="123" t="s">
        <v>111</v>
      </c>
      <c r="W1" s="123" t="s">
        <v>112</v>
      </c>
      <c r="X1" s="124" t="s">
        <v>140</v>
      </c>
      <c r="Y1" s="4"/>
    </row>
    <row r="2" spans="1:25" x14ac:dyDescent="0.2">
      <c r="D2" s="43" t="s">
        <v>72</v>
      </c>
      <c r="E2" s="44" t="s">
        <v>1</v>
      </c>
      <c r="F2" s="45" t="s">
        <v>46</v>
      </c>
      <c r="G2" s="140" t="s">
        <v>2</v>
      </c>
      <c r="H2" s="142">
        <v>45768</v>
      </c>
      <c r="J2" s="317"/>
      <c r="K2" s="317"/>
      <c r="T2" s="130" t="s">
        <v>121</v>
      </c>
      <c r="U2" s="127" t="s">
        <v>159</v>
      </c>
      <c r="V2" s="128">
        <v>45754</v>
      </c>
      <c r="W2" s="129">
        <v>45767</v>
      </c>
      <c r="X2" s="125">
        <v>45777</v>
      </c>
    </row>
    <row r="3" spans="1:25" x14ac:dyDescent="0.2">
      <c r="D3" s="168">
        <v>10</v>
      </c>
      <c r="E3" s="108">
        <v>0</v>
      </c>
      <c r="F3" s="109">
        <v>0</v>
      </c>
      <c r="G3" s="110">
        <v>0</v>
      </c>
      <c r="H3" s="143"/>
      <c r="J3" s="174">
        <v>10</v>
      </c>
      <c r="K3" s="168">
        <v>11</v>
      </c>
      <c r="L3" s="168">
        <v>12</v>
      </c>
      <c r="M3" s="168">
        <v>13</v>
      </c>
      <c r="N3" s="168">
        <v>14</v>
      </c>
      <c r="O3" s="176">
        <v>15</v>
      </c>
      <c r="P3" s="176">
        <v>16</v>
      </c>
      <c r="Q3" s="176">
        <v>17</v>
      </c>
      <c r="R3" s="176">
        <v>18</v>
      </c>
      <c r="T3" s="185" t="s">
        <v>122</v>
      </c>
      <c r="U3" s="149" t="str">
        <f t="shared" ref="U3:U46" si="0">TEXT(V3,"mm/dd/yy") &amp;"-"&amp;TEXT(W3,"mm/dd/yy")</f>
        <v>04/21/25-05/04/25</v>
      </c>
      <c r="V3" s="150">
        <f t="shared" ref="V3:W11" si="1">V2+14</f>
        <v>45768</v>
      </c>
      <c r="W3" s="151">
        <f t="shared" si="1"/>
        <v>45781</v>
      </c>
      <c r="X3" s="152">
        <v>45791</v>
      </c>
    </row>
    <row r="4" spans="1:25" x14ac:dyDescent="0.2">
      <c r="D4" s="168">
        <v>11</v>
      </c>
      <c r="E4" s="110">
        <v>0</v>
      </c>
      <c r="F4" s="109">
        <v>3</v>
      </c>
      <c r="G4" s="110">
        <v>2</v>
      </c>
      <c r="H4" s="143"/>
      <c r="J4" s="177">
        <v>45768</v>
      </c>
      <c r="K4" s="177">
        <f>J4+14</f>
        <v>45782</v>
      </c>
      <c r="L4" s="183">
        <f t="shared" ref="L4:N4" si="2">K4+14</f>
        <v>45796</v>
      </c>
      <c r="M4" s="177">
        <f t="shared" si="2"/>
        <v>45810</v>
      </c>
      <c r="N4" s="177">
        <f t="shared" si="2"/>
        <v>45824</v>
      </c>
      <c r="O4" s="180">
        <f>N4+14</f>
        <v>45838</v>
      </c>
      <c r="P4" s="177">
        <f>O4+14</f>
        <v>45852</v>
      </c>
      <c r="Q4" s="177">
        <f>P4+14</f>
        <v>45866</v>
      </c>
      <c r="R4" s="177">
        <f>Q4+14</f>
        <v>45880</v>
      </c>
      <c r="T4" s="185" t="s">
        <v>123</v>
      </c>
      <c r="U4" s="149" t="str">
        <f t="shared" si="0"/>
        <v>05/05/25-05/18/25</v>
      </c>
      <c r="V4" s="150">
        <f t="shared" si="1"/>
        <v>45782</v>
      </c>
      <c r="W4" s="151">
        <f t="shared" si="1"/>
        <v>45795</v>
      </c>
      <c r="X4" s="152">
        <v>45805</v>
      </c>
    </row>
    <row r="5" spans="1:25" x14ac:dyDescent="0.2">
      <c r="D5" s="168">
        <v>12</v>
      </c>
      <c r="E5" s="110">
        <v>10</v>
      </c>
      <c r="F5" s="109">
        <v>10</v>
      </c>
      <c r="G5" s="109">
        <v>10</v>
      </c>
      <c r="H5" s="143"/>
      <c r="J5" s="177">
        <f>J4+1</f>
        <v>45769</v>
      </c>
      <c r="K5" s="177">
        <f t="shared" ref="K5:P17" si="3">K4+1</f>
        <v>45783</v>
      </c>
      <c r="L5" s="177">
        <f t="shared" si="3"/>
        <v>45797</v>
      </c>
      <c r="M5" s="177">
        <f t="shared" si="3"/>
        <v>45811</v>
      </c>
      <c r="N5" s="177">
        <f t="shared" si="3"/>
        <v>45825</v>
      </c>
      <c r="O5" s="180">
        <f t="shared" si="3"/>
        <v>45839</v>
      </c>
      <c r="P5" s="177">
        <f t="shared" si="3"/>
        <v>45853</v>
      </c>
      <c r="Q5" s="177">
        <f>Q4+1</f>
        <v>45867</v>
      </c>
      <c r="R5" s="177">
        <f>R4+1</f>
        <v>45881</v>
      </c>
      <c r="T5" s="185" t="s">
        <v>124</v>
      </c>
      <c r="U5" s="149" t="str">
        <f t="shared" si="0"/>
        <v>05/19/25-06/01/25</v>
      </c>
      <c r="V5" s="150">
        <f t="shared" si="1"/>
        <v>45796</v>
      </c>
      <c r="W5" s="151">
        <f t="shared" si="1"/>
        <v>45809</v>
      </c>
      <c r="X5" s="152">
        <v>45819</v>
      </c>
    </row>
    <row r="6" spans="1:25" x14ac:dyDescent="0.2">
      <c r="D6" s="168">
        <v>13</v>
      </c>
      <c r="E6" s="110">
        <v>10</v>
      </c>
      <c r="F6" s="110">
        <v>10</v>
      </c>
      <c r="G6" s="110">
        <v>10</v>
      </c>
      <c r="H6" s="143"/>
      <c r="J6" s="177">
        <f t="shared" ref="J6:J17" si="4">J5+1</f>
        <v>45770</v>
      </c>
      <c r="K6" s="177">
        <f t="shared" si="3"/>
        <v>45784</v>
      </c>
      <c r="L6" s="177">
        <f t="shared" si="3"/>
        <v>45798</v>
      </c>
      <c r="M6" s="177">
        <f t="shared" si="3"/>
        <v>45812</v>
      </c>
      <c r="N6" s="177">
        <f t="shared" si="3"/>
        <v>45826</v>
      </c>
      <c r="O6" s="180">
        <f t="shared" si="3"/>
        <v>45840</v>
      </c>
      <c r="P6" s="177">
        <f t="shared" si="3"/>
        <v>45854</v>
      </c>
      <c r="Q6" s="177">
        <f t="shared" ref="Q6:Q17" si="5">Q5+1</f>
        <v>45868</v>
      </c>
      <c r="R6" s="177">
        <f t="shared" ref="R6:R10" si="6">R5+1</f>
        <v>45882</v>
      </c>
      <c r="T6" s="185" t="s">
        <v>125</v>
      </c>
      <c r="U6" s="149" t="str">
        <f t="shared" si="0"/>
        <v>06/02/25-06/15/25</v>
      </c>
      <c r="V6" s="150">
        <f t="shared" si="1"/>
        <v>45810</v>
      </c>
      <c r="W6" s="151">
        <f t="shared" si="1"/>
        <v>45823</v>
      </c>
      <c r="X6" s="152">
        <v>45833</v>
      </c>
    </row>
    <row r="7" spans="1:25" x14ac:dyDescent="0.2">
      <c r="D7" s="169">
        <v>14</v>
      </c>
      <c r="E7" s="110">
        <v>10</v>
      </c>
      <c r="F7" s="110">
        <v>10</v>
      </c>
      <c r="G7" s="110">
        <v>10</v>
      </c>
      <c r="H7" s="143"/>
      <c r="J7" s="177">
        <f t="shared" si="4"/>
        <v>45771</v>
      </c>
      <c r="K7" s="177">
        <f t="shared" si="3"/>
        <v>45785</v>
      </c>
      <c r="L7" s="177">
        <f t="shared" si="3"/>
        <v>45799</v>
      </c>
      <c r="M7" s="177">
        <f t="shared" si="3"/>
        <v>45813</v>
      </c>
      <c r="N7" s="177">
        <f t="shared" si="3"/>
        <v>45827</v>
      </c>
      <c r="O7" s="180">
        <f t="shared" si="3"/>
        <v>45841</v>
      </c>
      <c r="P7" s="177">
        <f t="shared" si="3"/>
        <v>45855</v>
      </c>
      <c r="Q7" s="177">
        <f t="shared" si="5"/>
        <v>45869</v>
      </c>
      <c r="R7" s="177">
        <f t="shared" si="6"/>
        <v>45883</v>
      </c>
      <c r="T7" s="185" t="s">
        <v>126</v>
      </c>
      <c r="U7" s="149" t="str">
        <f t="shared" si="0"/>
        <v>06/16/25-06/29/25</v>
      </c>
      <c r="V7" s="150">
        <f t="shared" si="1"/>
        <v>45824</v>
      </c>
      <c r="W7" s="151">
        <f t="shared" si="1"/>
        <v>45837</v>
      </c>
      <c r="X7" s="152">
        <v>45847</v>
      </c>
    </row>
    <row r="8" spans="1:25" x14ac:dyDescent="0.2">
      <c r="D8" s="169">
        <v>15</v>
      </c>
      <c r="E8" s="110">
        <v>1</v>
      </c>
      <c r="F8" s="110">
        <v>1</v>
      </c>
      <c r="G8" s="110">
        <v>1</v>
      </c>
      <c r="H8" s="143"/>
      <c r="J8" s="177">
        <f t="shared" si="4"/>
        <v>45772</v>
      </c>
      <c r="K8" s="177">
        <f t="shared" si="3"/>
        <v>45786</v>
      </c>
      <c r="L8" s="177">
        <f t="shared" si="3"/>
        <v>45800</v>
      </c>
      <c r="M8" s="177">
        <f t="shared" si="3"/>
        <v>45814</v>
      </c>
      <c r="N8" s="177">
        <f t="shared" si="3"/>
        <v>45828</v>
      </c>
      <c r="O8" s="180">
        <f t="shared" si="3"/>
        <v>45842</v>
      </c>
      <c r="P8" s="177">
        <f t="shared" si="3"/>
        <v>45856</v>
      </c>
      <c r="Q8" s="177">
        <f t="shared" si="5"/>
        <v>45870</v>
      </c>
      <c r="R8" s="177">
        <f t="shared" si="6"/>
        <v>45884</v>
      </c>
      <c r="T8" s="185" t="s">
        <v>127</v>
      </c>
      <c r="U8" s="149" t="str">
        <f t="shared" si="0"/>
        <v>06/30/25-07/13/25</v>
      </c>
      <c r="V8" s="150">
        <f t="shared" si="1"/>
        <v>45838</v>
      </c>
      <c r="W8" s="151">
        <f t="shared" si="1"/>
        <v>45851</v>
      </c>
      <c r="X8" s="152">
        <v>45861</v>
      </c>
    </row>
    <row r="9" spans="1:25" x14ac:dyDescent="0.2">
      <c r="D9" s="175">
        <v>15</v>
      </c>
      <c r="E9" s="108">
        <v>9</v>
      </c>
      <c r="F9" s="109">
        <v>9</v>
      </c>
      <c r="G9" s="110">
        <v>9</v>
      </c>
      <c r="H9" s="143"/>
      <c r="J9" s="178">
        <f t="shared" si="4"/>
        <v>45773</v>
      </c>
      <c r="K9" s="178">
        <f t="shared" si="3"/>
        <v>45787</v>
      </c>
      <c r="L9" s="178">
        <f t="shared" si="3"/>
        <v>45801</v>
      </c>
      <c r="M9" s="178">
        <f t="shared" si="3"/>
        <v>45815</v>
      </c>
      <c r="N9" s="178">
        <f t="shared" si="3"/>
        <v>45829</v>
      </c>
      <c r="O9" s="178">
        <f t="shared" si="3"/>
        <v>45843</v>
      </c>
      <c r="P9" s="178">
        <f t="shared" si="3"/>
        <v>45857</v>
      </c>
      <c r="Q9" s="178">
        <f t="shared" si="5"/>
        <v>45871</v>
      </c>
      <c r="R9" s="178">
        <f t="shared" si="6"/>
        <v>45885</v>
      </c>
      <c r="T9" s="185" t="s">
        <v>128</v>
      </c>
      <c r="U9" s="149" t="str">
        <f t="shared" si="0"/>
        <v>07/14/25-07/27/25</v>
      </c>
      <c r="V9" s="150">
        <f t="shared" si="1"/>
        <v>45852</v>
      </c>
      <c r="W9" s="151">
        <f t="shared" si="1"/>
        <v>45865</v>
      </c>
      <c r="X9" s="152">
        <v>45875</v>
      </c>
    </row>
    <row r="10" spans="1:25" x14ac:dyDescent="0.2">
      <c r="D10" s="176">
        <v>16</v>
      </c>
      <c r="E10" s="110">
        <v>10</v>
      </c>
      <c r="F10" s="110">
        <v>10</v>
      </c>
      <c r="G10" s="110">
        <v>10</v>
      </c>
      <c r="H10" s="143"/>
      <c r="J10" s="178">
        <f t="shared" si="4"/>
        <v>45774</v>
      </c>
      <c r="K10" s="178">
        <f t="shared" si="3"/>
        <v>45788</v>
      </c>
      <c r="L10" s="178">
        <f t="shared" si="3"/>
        <v>45802</v>
      </c>
      <c r="M10" s="178">
        <f t="shared" si="3"/>
        <v>45816</v>
      </c>
      <c r="N10" s="178">
        <f t="shared" si="3"/>
        <v>45830</v>
      </c>
      <c r="O10" s="178">
        <f t="shared" si="3"/>
        <v>45844</v>
      </c>
      <c r="P10" s="178">
        <f t="shared" si="3"/>
        <v>45858</v>
      </c>
      <c r="Q10" s="178">
        <f t="shared" si="5"/>
        <v>45872</v>
      </c>
      <c r="R10" s="191">
        <f t="shared" si="6"/>
        <v>45886</v>
      </c>
      <c r="T10" s="185" t="s">
        <v>129</v>
      </c>
      <c r="U10" s="149" t="str">
        <f t="shared" si="0"/>
        <v>07/28/25-08/10/25</v>
      </c>
      <c r="V10" s="150">
        <f t="shared" si="1"/>
        <v>45866</v>
      </c>
      <c r="W10" s="151">
        <f t="shared" si="1"/>
        <v>45879</v>
      </c>
      <c r="X10" s="152">
        <v>45889</v>
      </c>
    </row>
    <row r="11" spans="1:25" x14ac:dyDescent="0.2">
      <c r="D11" s="176">
        <v>17</v>
      </c>
      <c r="E11" s="110">
        <v>10</v>
      </c>
      <c r="F11" s="110">
        <v>10</v>
      </c>
      <c r="G11" s="110">
        <v>10</v>
      </c>
      <c r="H11" s="144" t="s">
        <v>157</v>
      </c>
      <c r="J11" s="177">
        <f t="shared" si="4"/>
        <v>45775</v>
      </c>
      <c r="K11" s="177">
        <f t="shared" si="3"/>
        <v>45789</v>
      </c>
      <c r="L11" s="177">
        <f t="shared" si="3"/>
        <v>45803</v>
      </c>
      <c r="M11" s="177">
        <f t="shared" si="3"/>
        <v>45817</v>
      </c>
      <c r="N11" s="177">
        <f t="shared" si="3"/>
        <v>45831</v>
      </c>
      <c r="O11" s="180">
        <f t="shared" si="3"/>
        <v>45845</v>
      </c>
      <c r="P11" s="177">
        <f t="shared" si="3"/>
        <v>45859</v>
      </c>
      <c r="Q11" s="177">
        <f t="shared" si="5"/>
        <v>45873</v>
      </c>
      <c r="R11" s="177"/>
      <c r="T11" s="185" t="s">
        <v>130</v>
      </c>
      <c r="U11" s="149" t="str">
        <f t="shared" si="0"/>
        <v>08/11/25-08/24/25</v>
      </c>
      <c r="V11" s="150">
        <f t="shared" si="1"/>
        <v>45880</v>
      </c>
      <c r="W11" s="151">
        <f t="shared" si="1"/>
        <v>45893</v>
      </c>
      <c r="X11" s="152">
        <v>45903</v>
      </c>
    </row>
    <row r="12" spans="1:25" x14ac:dyDescent="0.2">
      <c r="D12" s="176">
        <v>18</v>
      </c>
      <c r="E12" s="110">
        <v>5</v>
      </c>
      <c r="F12" s="110">
        <v>5</v>
      </c>
      <c r="G12" s="110">
        <v>5</v>
      </c>
      <c r="H12" s="192">
        <v>45886</v>
      </c>
      <c r="J12" s="177">
        <f t="shared" si="4"/>
        <v>45776</v>
      </c>
      <c r="K12" s="177">
        <f t="shared" si="3"/>
        <v>45790</v>
      </c>
      <c r="L12" s="177">
        <f t="shared" si="3"/>
        <v>45804</v>
      </c>
      <c r="M12" s="177">
        <f t="shared" si="3"/>
        <v>45818</v>
      </c>
      <c r="N12" s="177">
        <f t="shared" si="3"/>
        <v>45832</v>
      </c>
      <c r="O12" s="180">
        <f t="shared" si="3"/>
        <v>45846</v>
      </c>
      <c r="P12" s="177">
        <f t="shared" si="3"/>
        <v>45860</v>
      </c>
      <c r="Q12" s="177">
        <f t="shared" si="5"/>
        <v>45874</v>
      </c>
      <c r="R12" s="177"/>
      <c r="T12" s="185" t="s">
        <v>131</v>
      </c>
      <c r="U12" s="149" t="str">
        <f t="shared" si="0"/>
        <v>08/25/25-09/07/25</v>
      </c>
      <c r="V12" s="150">
        <f t="shared" ref="V12:W27" si="7">V11+14</f>
        <v>45894</v>
      </c>
      <c r="W12" s="151">
        <f t="shared" si="7"/>
        <v>45907</v>
      </c>
      <c r="X12" s="152">
        <v>45917</v>
      </c>
    </row>
    <row r="13" spans="1:25" x14ac:dyDescent="0.2">
      <c r="D13" s="135"/>
      <c r="E13" s="136">
        <f>SUM(E3:E12)</f>
        <v>65</v>
      </c>
      <c r="F13" s="136">
        <f>SUM(F3:F12)</f>
        <v>68</v>
      </c>
      <c r="G13" s="136">
        <f>SUM(G3:G12)</f>
        <v>67</v>
      </c>
      <c r="H13" s="144" t="s">
        <v>156</v>
      </c>
      <c r="J13" s="177">
        <f t="shared" si="4"/>
        <v>45777</v>
      </c>
      <c r="K13" s="184">
        <f t="shared" si="3"/>
        <v>45791</v>
      </c>
      <c r="L13" s="177">
        <f t="shared" si="3"/>
        <v>45805</v>
      </c>
      <c r="M13" s="177">
        <f t="shared" si="3"/>
        <v>45819</v>
      </c>
      <c r="N13" s="177">
        <f t="shared" si="3"/>
        <v>45833</v>
      </c>
      <c r="O13" s="180">
        <f t="shared" si="3"/>
        <v>45847</v>
      </c>
      <c r="P13" s="177">
        <f t="shared" si="3"/>
        <v>45861</v>
      </c>
      <c r="Q13" s="177">
        <f t="shared" si="5"/>
        <v>45875</v>
      </c>
      <c r="R13" s="177"/>
      <c r="T13" s="130" t="s">
        <v>132</v>
      </c>
      <c r="U13" s="127" t="str">
        <f t="shared" si="0"/>
        <v>09/08/25-09/21/25</v>
      </c>
      <c r="V13" s="128">
        <f t="shared" si="7"/>
        <v>45908</v>
      </c>
      <c r="W13" s="129">
        <f t="shared" si="7"/>
        <v>45921</v>
      </c>
      <c r="X13" s="125">
        <v>45931</v>
      </c>
    </row>
    <row r="14" spans="1:25" x14ac:dyDescent="0.2">
      <c r="A14" s="146" t="s">
        <v>139</v>
      </c>
      <c r="B14" s="139"/>
      <c r="C14" s="139"/>
      <c r="D14" s="146"/>
      <c r="E14" s="181">
        <v>45796</v>
      </c>
      <c r="F14" s="182">
        <v>45791</v>
      </c>
      <c r="G14" s="186">
        <v>45792</v>
      </c>
      <c r="H14" s="192">
        <v>45886</v>
      </c>
      <c r="I14" s="16"/>
      <c r="J14" s="177">
        <f t="shared" si="4"/>
        <v>45778</v>
      </c>
      <c r="K14" s="187">
        <f t="shared" si="3"/>
        <v>45792</v>
      </c>
      <c r="L14" s="177">
        <f t="shared" si="3"/>
        <v>45806</v>
      </c>
      <c r="M14" s="177">
        <f t="shared" si="3"/>
        <v>45820</v>
      </c>
      <c r="N14" s="177">
        <f t="shared" si="3"/>
        <v>45834</v>
      </c>
      <c r="O14" s="180">
        <f t="shared" si="3"/>
        <v>45848</v>
      </c>
      <c r="P14" s="177">
        <f t="shared" si="3"/>
        <v>45862</v>
      </c>
      <c r="Q14" s="177">
        <f t="shared" si="5"/>
        <v>45876</v>
      </c>
      <c r="R14" s="177"/>
      <c r="T14" s="130" t="s">
        <v>133</v>
      </c>
      <c r="U14" s="127" t="str">
        <f t="shared" si="0"/>
        <v>09/22/25-10/05/25</v>
      </c>
      <c r="V14" s="128">
        <f t="shared" si="7"/>
        <v>45922</v>
      </c>
      <c r="W14" s="129">
        <f t="shared" si="7"/>
        <v>45935</v>
      </c>
      <c r="X14" s="125">
        <v>45945</v>
      </c>
    </row>
    <row r="15" spans="1:25" x14ac:dyDescent="0.2">
      <c r="D15" s="137" t="s">
        <v>75</v>
      </c>
      <c r="E15" s="138"/>
      <c r="F15" s="138"/>
      <c r="G15" s="138"/>
      <c r="H15" s="88"/>
      <c r="I15" s="16"/>
      <c r="J15" s="177">
        <f t="shared" si="4"/>
        <v>45779</v>
      </c>
      <c r="K15" s="177">
        <f t="shared" si="3"/>
        <v>45793</v>
      </c>
      <c r="L15" s="177">
        <f t="shared" si="3"/>
        <v>45807</v>
      </c>
      <c r="M15" s="177">
        <f t="shared" si="3"/>
        <v>45821</v>
      </c>
      <c r="N15" s="180">
        <f t="shared" si="3"/>
        <v>45835</v>
      </c>
      <c r="O15" s="180">
        <f t="shared" si="3"/>
        <v>45849</v>
      </c>
      <c r="P15" s="177">
        <f t="shared" si="3"/>
        <v>45863</v>
      </c>
      <c r="Q15" s="177">
        <f t="shared" si="5"/>
        <v>45877</v>
      </c>
      <c r="R15" s="177"/>
      <c r="T15" s="130" t="s">
        <v>134</v>
      </c>
      <c r="U15" s="127" t="str">
        <f t="shared" si="0"/>
        <v>10/06/25-10/19/25</v>
      </c>
      <c r="V15" s="128">
        <f t="shared" si="7"/>
        <v>45936</v>
      </c>
      <c r="W15" s="129">
        <f t="shared" si="7"/>
        <v>45949</v>
      </c>
      <c r="X15" s="125">
        <v>45959</v>
      </c>
    </row>
    <row r="16" spans="1:25" x14ac:dyDescent="0.2">
      <c r="D16" s="111" t="s">
        <v>73</v>
      </c>
      <c r="E16" s="188" t="s">
        <v>1</v>
      </c>
      <c r="F16" s="189" t="s">
        <v>46</v>
      </c>
      <c r="G16" s="190" t="s">
        <v>2</v>
      </c>
      <c r="H16" s="112" t="s">
        <v>140</v>
      </c>
      <c r="I16" s="16"/>
      <c r="J16" s="178">
        <f t="shared" si="4"/>
        <v>45780</v>
      </c>
      <c r="K16" s="178">
        <f t="shared" si="3"/>
        <v>45794</v>
      </c>
      <c r="L16" s="178">
        <f t="shared" si="3"/>
        <v>45808</v>
      </c>
      <c r="M16" s="178">
        <f t="shared" si="3"/>
        <v>45822</v>
      </c>
      <c r="N16" s="178">
        <f t="shared" si="3"/>
        <v>45836</v>
      </c>
      <c r="O16" s="178">
        <f t="shared" si="3"/>
        <v>45850</v>
      </c>
      <c r="P16" s="178">
        <f t="shared" si="3"/>
        <v>45864</v>
      </c>
      <c r="Q16" s="178">
        <f t="shared" si="5"/>
        <v>45878</v>
      </c>
      <c r="R16" s="178"/>
      <c r="T16" s="130" t="s">
        <v>135</v>
      </c>
      <c r="U16" s="127" t="str">
        <f t="shared" si="0"/>
        <v>10/20/25-11/02/25</v>
      </c>
      <c r="V16" s="128">
        <f t="shared" si="7"/>
        <v>45950</v>
      </c>
      <c r="W16" s="129">
        <f t="shared" si="7"/>
        <v>45963</v>
      </c>
      <c r="X16" s="125">
        <v>45973</v>
      </c>
    </row>
    <row r="17" spans="1:24" x14ac:dyDescent="0.2">
      <c r="D17" s="168">
        <v>10</v>
      </c>
      <c r="E17" s="108" t="s">
        <v>141</v>
      </c>
      <c r="F17" s="127" t="s">
        <v>141</v>
      </c>
      <c r="G17" s="109" t="s">
        <v>141</v>
      </c>
      <c r="H17" s="155" t="str">
        <f>"PP-" &amp;D17&amp;" paid on " &amp;TEXT(J$19,"mm/dd/yyyy")</f>
        <v>PP-10 paid on 05/14/2025</v>
      </c>
      <c r="I17" s="16"/>
      <c r="J17" s="178">
        <f t="shared" si="4"/>
        <v>45781</v>
      </c>
      <c r="K17" s="178">
        <f t="shared" si="3"/>
        <v>45795</v>
      </c>
      <c r="L17" s="178">
        <f t="shared" si="3"/>
        <v>45809</v>
      </c>
      <c r="M17" s="178">
        <f t="shared" si="3"/>
        <v>45823</v>
      </c>
      <c r="N17" s="178">
        <f t="shared" si="3"/>
        <v>45837</v>
      </c>
      <c r="O17" s="178">
        <f t="shared" si="3"/>
        <v>45851</v>
      </c>
      <c r="P17" s="178">
        <f t="shared" si="3"/>
        <v>45865</v>
      </c>
      <c r="Q17" s="178">
        <f t="shared" si="5"/>
        <v>45879</v>
      </c>
      <c r="R17" s="178"/>
      <c r="T17" s="130" t="s">
        <v>136</v>
      </c>
      <c r="U17" s="127" t="str">
        <f t="shared" si="0"/>
        <v>11/03/25-11/16/25</v>
      </c>
      <c r="V17" s="128">
        <f t="shared" si="7"/>
        <v>45964</v>
      </c>
      <c r="W17" s="129">
        <f t="shared" si="7"/>
        <v>45977</v>
      </c>
      <c r="X17" s="125">
        <v>45987</v>
      </c>
    </row>
    <row r="18" spans="1:24" x14ac:dyDescent="0.2">
      <c r="D18" s="168">
        <v>11</v>
      </c>
      <c r="E18" s="154" t="s">
        <v>141</v>
      </c>
      <c r="F18" s="154" t="str">
        <f>"05/14/2025"&amp;"-"&amp;TEXT(K$17,"mm/dd/yy")</f>
        <v>05/14/2025-05/18/25</v>
      </c>
      <c r="G18" s="154" t="str">
        <f>"05/15/2025"&amp;"-"&amp;TEXT(K$17,"mm/dd/yy")</f>
        <v>05/15/2025-05/18/25</v>
      </c>
      <c r="H18" s="155" t="str">
        <f>"PP-" &amp;D18&amp;" paid on " &amp;TEXT(K$19,"mm/dd/yyyy")</f>
        <v>PP-11 paid on 05/28/2025</v>
      </c>
      <c r="I18" s="16"/>
      <c r="J18" s="4" t="s">
        <v>145</v>
      </c>
      <c r="T18" s="130" t="s">
        <v>137</v>
      </c>
      <c r="U18" s="127" t="str">
        <f t="shared" si="0"/>
        <v>11/17/25-11/30/25</v>
      </c>
      <c r="V18" s="128">
        <f t="shared" si="7"/>
        <v>45978</v>
      </c>
      <c r="W18" s="129">
        <f t="shared" si="7"/>
        <v>45991</v>
      </c>
      <c r="X18" s="125">
        <v>46001</v>
      </c>
    </row>
    <row r="19" spans="1:24" x14ac:dyDescent="0.2">
      <c r="D19" s="168">
        <v>12</v>
      </c>
      <c r="E19" s="154" t="str">
        <f>TEXT(L$4,"mm/dd/yy")&amp;"-"&amp;TEXT(L$17,"mm/dd/yy")</f>
        <v>05/19/25-06/01/25</v>
      </c>
      <c r="F19" s="154" t="str">
        <f>TEXT(L$4,"mm/dd/yy")&amp;"-"&amp;TEXT(L$17,"mm/dd/yy")</f>
        <v>05/19/25-06/01/25</v>
      </c>
      <c r="G19" s="154" t="str">
        <f>TEXT(L$4,"mm/dd/yy")&amp;"-"&amp;TEXT(L$17,"mm/dd/yy")</f>
        <v>05/19/25-06/01/25</v>
      </c>
      <c r="H19" s="155" t="str">
        <f>"PP-" &amp;D19&amp;" paid on " &amp;TEXT(L$19,"mm/dd/yyyy")</f>
        <v>PP-12 paid on 06/11/2025</v>
      </c>
      <c r="J19" s="179">
        <v>45791</v>
      </c>
      <c r="K19" s="179">
        <f>J19+14</f>
        <v>45805</v>
      </c>
      <c r="L19" s="179">
        <f t="shared" ref="L19:R19" si="8">K19+14</f>
        <v>45819</v>
      </c>
      <c r="M19" s="179">
        <f t="shared" si="8"/>
        <v>45833</v>
      </c>
      <c r="N19" s="179">
        <f t="shared" si="8"/>
        <v>45847</v>
      </c>
      <c r="O19" s="179">
        <f t="shared" si="8"/>
        <v>45861</v>
      </c>
      <c r="P19" s="179">
        <f t="shared" si="8"/>
        <v>45875</v>
      </c>
      <c r="Q19" s="179">
        <f t="shared" si="8"/>
        <v>45889</v>
      </c>
      <c r="R19" s="179">
        <f t="shared" si="8"/>
        <v>45903</v>
      </c>
      <c r="T19" s="130" t="s">
        <v>138</v>
      </c>
      <c r="U19" s="127" t="str">
        <f t="shared" si="0"/>
        <v>12/01/25-12/14/25</v>
      </c>
      <c r="V19" s="128">
        <f t="shared" si="7"/>
        <v>45992</v>
      </c>
      <c r="W19" s="129">
        <f t="shared" si="7"/>
        <v>46005</v>
      </c>
      <c r="X19" s="125">
        <v>46015</v>
      </c>
    </row>
    <row r="20" spans="1:24" x14ac:dyDescent="0.2">
      <c r="D20" s="168">
        <v>13</v>
      </c>
      <c r="E20" s="154" t="str">
        <f>TEXT(M$4,"mm/dd/yy")&amp;"-"&amp;TEXT(M$17,"mm/dd/yy")</f>
        <v>06/02/25-06/15/25</v>
      </c>
      <c r="F20" s="154" t="str">
        <f>TEXT(M$4,"mm/dd/yy")&amp;"-"&amp;TEXT(M$17,"mm/dd/yy")</f>
        <v>06/02/25-06/15/25</v>
      </c>
      <c r="G20" s="154" t="str">
        <f>TEXT(M$4,"mm/dd/yy")&amp;"-"&amp;TEXT(M$17,"mm/dd/yy")</f>
        <v>06/02/25-06/15/25</v>
      </c>
      <c r="H20" s="155" t="str">
        <f>"PP-" &amp;D20&amp;" paid on " &amp;TEXT(M$19,"mm/dd/yyyy")</f>
        <v>PP-13 paid on 06/25/2025</v>
      </c>
      <c r="I20" s="4"/>
      <c r="T20" s="126" t="s">
        <v>113</v>
      </c>
      <c r="U20" s="127" t="str">
        <f t="shared" si="0"/>
        <v>12/15/25-12/28/25</v>
      </c>
      <c r="V20" s="128">
        <f t="shared" si="7"/>
        <v>46006</v>
      </c>
      <c r="W20" s="129">
        <f t="shared" si="7"/>
        <v>46019</v>
      </c>
      <c r="X20" s="125">
        <v>46029</v>
      </c>
    </row>
    <row r="21" spans="1:24" x14ac:dyDescent="0.2">
      <c r="D21" s="169">
        <v>14</v>
      </c>
      <c r="E21" s="154" t="str">
        <f>TEXT($N$4,"mm/dd/yy")&amp;"-"&amp;TEXT($N$15,"mm/dd/yy")</f>
        <v>06/16/25-06/27/25</v>
      </c>
      <c r="F21" s="154" t="str">
        <f>TEXT($N$4,"mm/dd/yy")&amp;"-"&amp;TEXT($N$15,"mm/dd/yy")</f>
        <v>06/16/25-06/27/25</v>
      </c>
      <c r="G21" s="154" t="str">
        <f>TEXT($N$4,"mm/dd/yy")&amp;"-"&amp;TEXT($N$15,"mm/dd/yy")</f>
        <v>06/16/25-06/27/25</v>
      </c>
      <c r="H21" s="155" t="str">
        <f>"PP-" &amp;D21&amp;" paid on " &amp;TEXT(N$19,"mm/dd/yyyy")</f>
        <v>PP-14 paid on 07/09/2025</v>
      </c>
      <c r="T21" s="126" t="s">
        <v>114</v>
      </c>
      <c r="U21" s="127" t="str">
        <f t="shared" si="0"/>
        <v>12/29/25-01/11/26</v>
      </c>
      <c r="V21" s="128">
        <f t="shared" si="7"/>
        <v>46020</v>
      </c>
      <c r="W21" s="129">
        <f t="shared" si="7"/>
        <v>46033</v>
      </c>
      <c r="X21" s="125">
        <v>46043</v>
      </c>
    </row>
    <row r="22" spans="1:24" x14ac:dyDescent="0.2">
      <c r="D22" s="169">
        <v>15</v>
      </c>
      <c r="E22" s="193">
        <v>45838</v>
      </c>
      <c r="F22" s="193">
        <v>45838</v>
      </c>
      <c r="G22" s="193">
        <v>45838</v>
      </c>
      <c r="H22" s="155" t="str">
        <f>"PP-" &amp;D22&amp;" paid on " &amp;TEXT(O$19,"mm/dd/yyyy")</f>
        <v>PP-15 paid on 07/23/2025</v>
      </c>
      <c r="T22" s="126" t="s">
        <v>115</v>
      </c>
      <c r="U22" s="127" t="str">
        <f t="shared" si="0"/>
        <v>01/12/26-01/25/26</v>
      </c>
      <c r="V22" s="128">
        <f t="shared" si="7"/>
        <v>46034</v>
      </c>
      <c r="W22" s="129">
        <f t="shared" si="7"/>
        <v>46047</v>
      </c>
      <c r="X22" s="125">
        <v>46057</v>
      </c>
    </row>
    <row r="23" spans="1:24" x14ac:dyDescent="0.2">
      <c r="D23" s="175">
        <v>15</v>
      </c>
      <c r="E23" s="154" t="str">
        <f>"7/1/25"&amp;"-"&amp;TEXT($O$15,"mm/dd/yy")</f>
        <v>7/1/25-07/11/25</v>
      </c>
      <c r="F23" s="154" t="str">
        <f>"7/1/25"&amp;"-"&amp;TEXT($O$15,"mm/dd/yy")</f>
        <v>7/1/25-07/11/25</v>
      </c>
      <c r="G23" s="154" t="str">
        <f>"7/1/25"&amp;"-"&amp;TEXT($O$15,"mm/dd/yy")</f>
        <v>7/1/25-07/11/25</v>
      </c>
      <c r="H23" s="155" t="str">
        <f>"PP-" &amp;D23&amp;" paid on " &amp;TEXT(O$19,"mm/dd/yyyy")</f>
        <v>PP-15 paid on 07/23/2025</v>
      </c>
      <c r="N23" s="4"/>
      <c r="T23" s="126" t="s">
        <v>116</v>
      </c>
      <c r="U23" s="127" t="str">
        <f t="shared" si="0"/>
        <v>01/26/26-02/08/26</v>
      </c>
      <c r="V23" s="128">
        <f t="shared" si="7"/>
        <v>46048</v>
      </c>
      <c r="W23" s="129">
        <f t="shared" si="7"/>
        <v>46061</v>
      </c>
      <c r="X23" s="125">
        <v>46071</v>
      </c>
    </row>
    <row r="24" spans="1:24" x14ac:dyDescent="0.2">
      <c r="D24" s="176">
        <v>16</v>
      </c>
      <c r="E24" s="154" t="str">
        <f>TEXT(P$4,"mm/dd/yy")&amp;"-"&amp;TEXT(P$17,"mm/dd/yy")</f>
        <v>07/14/25-07/27/25</v>
      </c>
      <c r="F24" s="154" t="str">
        <f>TEXT(P$5,"mm/dd/yy")&amp;"-"&amp;TEXT(P$17,"mm/dd/yy")</f>
        <v>07/15/25-07/27/25</v>
      </c>
      <c r="G24" s="154" t="str">
        <f>TEXT(P$4,"mm/dd/yy")&amp;"-"&amp;TEXT(P$17,"mm/dd/yy")</f>
        <v>07/14/25-07/27/25</v>
      </c>
      <c r="H24" s="155" t="str">
        <f>"PP-" &amp;D24&amp;" paid on " &amp;TEXT(P$19,"mm/dd/yyyy")</f>
        <v>PP-16 paid on 08/06/2025</v>
      </c>
      <c r="T24" s="126" t="s">
        <v>117</v>
      </c>
      <c r="U24" s="127" t="str">
        <f t="shared" si="0"/>
        <v>02/09/26-02/22/26</v>
      </c>
      <c r="V24" s="128">
        <f t="shared" si="7"/>
        <v>46062</v>
      </c>
      <c r="W24" s="129">
        <f t="shared" si="7"/>
        <v>46075</v>
      </c>
      <c r="X24" s="125">
        <v>46085</v>
      </c>
    </row>
    <row r="25" spans="1:24" x14ac:dyDescent="0.2">
      <c r="D25" s="176">
        <v>17</v>
      </c>
      <c r="E25" s="154" t="str">
        <f>TEXT(Q$4,"mm/dd/yy")&amp;"-"&amp;TEXT(Q$17,"mm/dd/yy")</f>
        <v>07/28/25-08/10/25</v>
      </c>
      <c r="F25" s="154" t="str">
        <f>TEXT(Q$4,"mm/dd/yy")&amp;"-"&amp;TEXT(Q$17,"mm/dd/yy")</f>
        <v>07/28/25-08/10/25</v>
      </c>
      <c r="G25" s="154" t="str">
        <f>TEXT(Q$4,"mm/dd/yy")&amp;"-"&amp;TEXT(Q$17,"mm/dd/yy")</f>
        <v>07/28/25-08/10/25</v>
      </c>
      <c r="H25" s="155" t="str">
        <f>"PP-" &amp;D25&amp;" paid on " &amp;TEXT(Q$19,"mm/dd/yyyy")</f>
        <v>PP-17 paid on 08/20/2025</v>
      </c>
      <c r="T25" s="126" t="s">
        <v>118</v>
      </c>
      <c r="U25" s="127" t="str">
        <f t="shared" si="0"/>
        <v>02/23/26-03/08/26</v>
      </c>
      <c r="V25" s="128">
        <f t="shared" si="7"/>
        <v>46076</v>
      </c>
      <c r="W25" s="129">
        <f t="shared" si="7"/>
        <v>46089</v>
      </c>
      <c r="X25" s="125">
        <v>46099</v>
      </c>
    </row>
    <row r="26" spans="1:24" x14ac:dyDescent="0.2">
      <c r="D26" s="176">
        <v>18</v>
      </c>
      <c r="E26" s="154" t="str">
        <f>TEXT(R$4,"mm/dd/yy")&amp;"-"&amp;TEXT(R$10,"mm/dd/yy")</f>
        <v>08/11/25-08/17/25</v>
      </c>
      <c r="F26" s="154" t="str">
        <f>TEXT(R$4,"mm/dd/yy")&amp;"-"&amp;TEXT(R$10,"mm/dd/yy")</f>
        <v>08/11/25-08/17/25</v>
      </c>
      <c r="G26" s="154" t="str">
        <f>TEXT(R$4,"mm/dd/yy")&amp;"-"&amp;TEXT(R$10,"mm/dd/yy")</f>
        <v>08/11/25-08/17/25</v>
      </c>
      <c r="H26" s="155" t="str">
        <f>"PP-" &amp;D26&amp;" paid on " &amp;TEXT(R$19,"mm/dd/yyyy")</f>
        <v>PP-18 paid on 09/03/2025</v>
      </c>
      <c r="T26" s="126" t="s">
        <v>119</v>
      </c>
      <c r="U26" s="127" t="str">
        <f t="shared" si="0"/>
        <v>03/09/26-03/22/26</v>
      </c>
      <c r="V26" s="128">
        <f t="shared" si="7"/>
        <v>46090</v>
      </c>
      <c r="W26" s="129">
        <f t="shared" si="7"/>
        <v>46103</v>
      </c>
      <c r="X26" s="125">
        <v>46113</v>
      </c>
    </row>
    <row r="27" spans="1:24" x14ac:dyDescent="0.2">
      <c r="D27" s="194"/>
      <c r="E27" s="195"/>
      <c r="F27" s="196"/>
      <c r="G27" s="195"/>
      <c r="H27" s="197"/>
      <c r="T27" s="126" t="s">
        <v>120</v>
      </c>
      <c r="U27" s="127" t="str">
        <f t="shared" si="0"/>
        <v>03/23/26-04/05/26</v>
      </c>
      <c r="V27" s="128">
        <f t="shared" si="7"/>
        <v>46104</v>
      </c>
      <c r="W27" s="129">
        <f t="shared" si="7"/>
        <v>46117</v>
      </c>
      <c r="X27" s="125">
        <v>46127</v>
      </c>
    </row>
    <row r="28" spans="1:24" x14ac:dyDescent="0.2">
      <c r="A28" s="113" t="s">
        <v>82</v>
      </c>
      <c r="B28" s="113"/>
      <c r="C28" s="114"/>
      <c r="D28" s="90"/>
      <c r="E28" s="16"/>
      <c r="F28" s="86"/>
      <c r="G28" s="16"/>
      <c r="H28" s="91"/>
      <c r="T28" s="126" t="s">
        <v>121</v>
      </c>
      <c r="U28" s="127" t="str">
        <f t="shared" si="0"/>
        <v>04/06/26-04/19/26</v>
      </c>
      <c r="V28" s="128">
        <f t="shared" ref="V28:W43" si="9">V27+14</f>
        <v>46118</v>
      </c>
      <c r="W28" s="129">
        <f t="shared" si="9"/>
        <v>46131</v>
      </c>
      <c r="X28" s="125">
        <v>46141</v>
      </c>
    </row>
    <row r="29" spans="1:24" x14ac:dyDescent="0.2">
      <c r="A29" s="305"/>
      <c r="B29" s="306"/>
      <c r="C29" s="148"/>
      <c r="D29" s="114"/>
      <c r="E29" s="314" t="s">
        <v>83</v>
      </c>
      <c r="F29" s="315"/>
      <c r="G29" s="316"/>
      <c r="H29" s="119" t="s">
        <v>84</v>
      </c>
      <c r="T29" s="126" t="s">
        <v>122</v>
      </c>
      <c r="U29" s="127" t="str">
        <f t="shared" si="0"/>
        <v>04/20/26-05/03/26</v>
      </c>
      <c r="V29" s="128">
        <f t="shared" si="9"/>
        <v>46132</v>
      </c>
      <c r="W29" s="129">
        <f t="shared" si="9"/>
        <v>46145</v>
      </c>
      <c r="X29" s="125">
        <v>46155</v>
      </c>
    </row>
    <row r="30" spans="1:24" x14ac:dyDescent="0.2">
      <c r="A30" s="307"/>
      <c r="B30" s="308"/>
      <c r="C30" s="115" t="s">
        <v>46</v>
      </c>
      <c r="D30" s="116" t="s">
        <v>47</v>
      </c>
      <c r="E30" s="311" t="s">
        <v>146</v>
      </c>
      <c r="F30" s="312"/>
      <c r="G30" s="313"/>
      <c r="H30" s="120" t="s">
        <v>158</v>
      </c>
      <c r="T30" s="126" t="s">
        <v>123</v>
      </c>
      <c r="U30" s="127" t="str">
        <f t="shared" si="0"/>
        <v>05/04/26-05/17/26</v>
      </c>
      <c r="V30" s="128">
        <f t="shared" si="9"/>
        <v>46146</v>
      </c>
      <c r="W30" s="129">
        <f t="shared" si="9"/>
        <v>46159</v>
      </c>
      <c r="X30" s="125">
        <v>46169</v>
      </c>
    </row>
    <row r="31" spans="1:24" x14ac:dyDescent="0.2">
      <c r="A31" s="307"/>
      <c r="B31" s="308"/>
      <c r="C31" s="117" t="s">
        <v>2</v>
      </c>
      <c r="D31" s="118" t="s">
        <v>5</v>
      </c>
      <c r="E31" s="311" t="s">
        <v>147</v>
      </c>
      <c r="F31" s="312"/>
      <c r="G31" s="313"/>
      <c r="H31" s="120" t="s">
        <v>160</v>
      </c>
      <c r="T31" s="126" t="s">
        <v>124</v>
      </c>
      <c r="U31" s="127" t="str">
        <f t="shared" si="0"/>
        <v>05/18/26-05/31/26</v>
      </c>
      <c r="V31" s="128">
        <f t="shared" si="9"/>
        <v>46160</v>
      </c>
      <c r="W31" s="129">
        <f t="shared" si="9"/>
        <v>46173</v>
      </c>
      <c r="X31" s="125">
        <v>46183</v>
      </c>
    </row>
    <row r="32" spans="1:24" x14ac:dyDescent="0.2">
      <c r="A32" s="309"/>
      <c r="B32" s="310"/>
      <c r="C32" s="117" t="s">
        <v>1</v>
      </c>
      <c r="D32" s="118" t="s">
        <v>6</v>
      </c>
      <c r="E32" s="311" t="s">
        <v>148</v>
      </c>
      <c r="F32" s="312"/>
      <c r="G32" s="313"/>
      <c r="H32" s="4"/>
      <c r="T32" s="126" t="s">
        <v>125</v>
      </c>
      <c r="U32" s="127" t="str">
        <f t="shared" si="0"/>
        <v>06/01/26-06/14/26</v>
      </c>
      <c r="V32" s="128">
        <f t="shared" si="9"/>
        <v>46174</v>
      </c>
      <c r="W32" s="129">
        <f t="shared" si="9"/>
        <v>46187</v>
      </c>
      <c r="X32" s="125">
        <v>46197</v>
      </c>
    </row>
    <row r="33" spans="1:24" x14ac:dyDescent="0.2">
      <c r="E33" s="311" t="s">
        <v>149</v>
      </c>
      <c r="F33" s="312"/>
      <c r="G33" s="313"/>
      <c r="T33" s="126" t="s">
        <v>126</v>
      </c>
      <c r="U33" s="127" t="str">
        <f t="shared" si="0"/>
        <v>06/15/26-06/28/26</v>
      </c>
      <c r="V33" s="128">
        <f t="shared" si="9"/>
        <v>46188</v>
      </c>
      <c r="W33" s="129">
        <f t="shared" si="9"/>
        <v>46201</v>
      </c>
      <c r="X33" s="125">
        <v>46211</v>
      </c>
    </row>
    <row r="34" spans="1:24" ht="12.75" customHeight="1" x14ac:dyDescent="0.2">
      <c r="I34"/>
      <c r="T34" s="126" t="s">
        <v>127</v>
      </c>
      <c r="U34" s="127" t="str">
        <f t="shared" si="0"/>
        <v>06/29/26-07/12/26</v>
      </c>
      <c r="V34" s="128">
        <f t="shared" si="9"/>
        <v>46202</v>
      </c>
      <c r="W34" s="129">
        <f t="shared" si="9"/>
        <v>46215</v>
      </c>
      <c r="X34" s="125">
        <v>46225</v>
      </c>
    </row>
    <row r="35" spans="1:24" ht="12.75" customHeight="1" x14ac:dyDescent="0.2">
      <c r="B35" s="46" t="s">
        <v>0</v>
      </c>
      <c r="I35"/>
      <c r="T35" s="126" t="s">
        <v>128</v>
      </c>
      <c r="U35" s="127" t="str">
        <f t="shared" si="0"/>
        <v>07/13/26-07/26/26</v>
      </c>
      <c r="V35" s="128">
        <f t="shared" si="9"/>
        <v>46216</v>
      </c>
      <c r="W35" s="129">
        <f t="shared" si="9"/>
        <v>46229</v>
      </c>
      <c r="X35" s="125">
        <v>46239</v>
      </c>
    </row>
    <row r="36" spans="1:24" x14ac:dyDescent="0.2">
      <c r="B36" t="s">
        <v>21</v>
      </c>
      <c r="D36" s="1"/>
      <c r="T36" s="126" t="s">
        <v>129</v>
      </c>
      <c r="U36" s="127" t="str">
        <f t="shared" si="0"/>
        <v>07/27/26-08/09/26</v>
      </c>
      <c r="V36" s="128">
        <f t="shared" si="9"/>
        <v>46230</v>
      </c>
      <c r="W36" s="129">
        <f t="shared" si="9"/>
        <v>46243</v>
      </c>
      <c r="X36" s="125">
        <v>46253</v>
      </c>
    </row>
    <row r="37" spans="1:24" x14ac:dyDescent="0.2">
      <c r="B37" s="153" t="s">
        <v>4</v>
      </c>
      <c r="E37" s="147"/>
      <c r="F37" s="147"/>
      <c r="G37" s="134"/>
      <c r="T37" s="126" t="s">
        <v>130</v>
      </c>
      <c r="U37" s="127" t="str">
        <f t="shared" si="0"/>
        <v>08/10/26-08/23/26</v>
      </c>
      <c r="V37" s="128">
        <f t="shared" si="9"/>
        <v>46244</v>
      </c>
      <c r="W37" s="129">
        <f t="shared" si="9"/>
        <v>46257</v>
      </c>
      <c r="X37" s="125">
        <v>46267</v>
      </c>
    </row>
    <row r="38" spans="1:24" x14ac:dyDescent="0.2">
      <c r="B38" s="147"/>
      <c r="C38" s="147"/>
      <c r="D38" s="147"/>
      <c r="E38" s="147"/>
      <c r="F38" s="147"/>
      <c r="G38" s="134"/>
      <c r="H38" s="134"/>
      <c r="T38" s="126" t="s">
        <v>131</v>
      </c>
      <c r="U38" s="127" t="str">
        <f t="shared" si="0"/>
        <v>08/24/26-09/06/26</v>
      </c>
      <c r="V38" s="128">
        <f t="shared" si="9"/>
        <v>46258</v>
      </c>
      <c r="W38" s="129">
        <f t="shared" si="9"/>
        <v>46271</v>
      </c>
      <c r="X38" s="125">
        <v>46281</v>
      </c>
    </row>
    <row r="39" spans="1:24" x14ac:dyDescent="0.2">
      <c r="C39" s="147"/>
      <c r="D39" s="147"/>
      <c r="H39" s="134"/>
      <c r="T39" s="126" t="s">
        <v>132</v>
      </c>
      <c r="U39" s="127" t="str">
        <f t="shared" si="0"/>
        <v>09/07/26-09/20/26</v>
      </c>
      <c r="V39" s="128">
        <f t="shared" si="9"/>
        <v>46272</v>
      </c>
      <c r="W39" s="129">
        <f t="shared" si="9"/>
        <v>46285</v>
      </c>
      <c r="X39" s="125">
        <v>46295</v>
      </c>
    </row>
    <row r="40" spans="1:24" x14ac:dyDescent="0.2">
      <c r="T40" s="126" t="s">
        <v>133</v>
      </c>
      <c r="U40" s="127" t="str">
        <f t="shared" si="0"/>
        <v>09/21/26-10/04/26</v>
      </c>
      <c r="V40" s="128">
        <f t="shared" si="9"/>
        <v>46286</v>
      </c>
      <c r="W40" s="129">
        <f t="shared" si="9"/>
        <v>46299</v>
      </c>
      <c r="X40" s="125">
        <v>46309</v>
      </c>
    </row>
    <row r="41" spans="1:24" x14ac:dyDescent="0.2">
      <c r="A41" t="s">
        <v>48</v>
      </c>
      <c r="T41" s="126" t="s">
        <v>134</v>
      </c>
      <c r="U41" s="127" t="str">
        <f t="shared" si="0"/>
        <v>10/05/26-10/18/26</v>
      </c>
      <c r="V41" s="128">
        <f t="shared" si="9"/>
        <v>46300</v>
      </c>
      <c r="W41" s="129">
        <f t="shared" si="9"/>
        <v>46313</v>
      </c>
      <c r="X41" s="125">
        <v>46323</v>
      </c>
    </row>
    <row r="42" spans="1:24" x14ac:dyDescent="0.2">
      <c r="T42" s="126" t="s">
        <v>135</v>
      </c>
      <c r="U42" s="127" t="str">
        <f t="shared" si="0"/>
        <v>10/19/26-11/01/26</v>
      </c>
      <c r="V42" s="128">
        <f t="shared" si="9"/>
        <v>46314</v>
      </c>
      <c r="W42" s="129">
        <f t="shared" si="9"/>
        <v>46327</v>
      </c>
      <c r="X42" s="125">
        <v>46337</v>
      </c>
    </row>
    <row r="43" spans="1:24" x14ac:dyDescent="0.2">
      <c r="A43" s="4" t="s">
        <v>49</v>
      </c>
      <c r="T43" s="126" t="s">
        <v>136</v>
      </c>
      <c r="U43" s="127" t="str">
        <f t="shared" si="0"/>
        <v>11/02/26-11/15/26</v>
      </c>
      <c r="V43" s="128">
        <f t="shared" si="9"/>
        <v>46328</v>
      </c>
      <c r="W43" s="129">
        <f t="shared" si="9"/>
        <v>46341</v>
      </c>
      <c r="X43" s="125">
        <v>46351</v>
      </c>
    </row>
    <row r="44" spans="1:24" x14ac:dyDescent="0.2">
      <c r="A44" s="4" t="s">
        <v>52</v>
      </c>
      <c r="T44" s="126" t="s">
        <v>137</v>
      </c>
      <c r="U44" s="127" t="str">
        <f t="shared" si="0"/>
        <v>11/16/26-11/29/26</v>
      </c>
      <c r="V44" s="128">
        <f t="shared" ref="V44:W56" si="10">V43+14</f>
        <v>46342</v>
      </c>
      <c r="W44" s="129">
        <f t="shared" si="10"/>
        <v>46355</v>
      </c>
      <c r="X44" s="125">
        <v>46365</v>
      </c>
    </row>
    <row r="45" spans="1:24" x14ac:dyDescent="0.2">
      <c r="A45" s="4" t="s">
        <v>51</v>
      </c>
      <c r="T45" s="126" t="s">
        <v>138</v>
      </c>
      <c r="U45" s="127" t="str">
        <f t="shared" si="0"/>
        <v>11/30/26-12/13/26</v>
      </c>
      <c r="V45" s="128">
        <f t="shared" si="10"/>
        <v>46356</v>
      </c>
      <c r="W45" s="129">
        <f t="shared" si="10"/>
        <v>46369</v>
      </c>
      <c r="X45" s="125">
        <v>46379</v>
      </c>
    </row>
    <row r="46" spans="1:24" x14ac:dyDescent="0.2">
      <c r="A46" s="4" t="s">
        <v>71</v>
      </c>
      <c r="T46" s="126" t="s">
        <v>113</v>
      </c>
      <c r="U46" s="127" t="str">
        <f t="shared" si="0"/>
        <v>12/14/26-12/27/26</v>
      </c>
      <c r="V46" s="128">
        <f t="shared" si="10"/>
        <v>46370</v>
      </c>
      <c r="W46" s="129">
        <f t="shared" si="10"/>
        <v>46383</v>
      </c>
      <c r="X46" s="125">
        <v>46393</v>
      </c>
    </row>
    <row r="47" spans="1:24" x14ac:dyDescent="0.2">
      <c r="A47" s="4" t="s">
        <v>69</v>
      </c>
      <c r="T47" s="126" t="s">
        <v>114</v>
      </c>
      <c r="U47" s="127" t="str">
        <f t="shared" ref="U47:U56" si="11">TEXT(V47,"mm/dd/yy") &amp;"-"&amp;TEXT(W47,"mm/dd/yy")</f>
        <v>12/28/26-01/10/27</v>
      </c>
      <c r="V47" s="128">
        <f t="shared" si="10"/>
        <v>46384</v>
      </c>
      <c r="W47" s="129">
        <f t="shared" si="10"/>
        <v>46397</v>
      </c>
      <c r="X47" s="125">
        <v>46407</v>
      </c>
    </row>
    <row r="48" spans="1:24" x14ac:dyDescent="0.2">
      <c r="A48" s="4" t="s">
        <v>50</v>
      </c>
      <c r="T48" s="126" t="s">
        <v>115</v>
      </c>
      <c r="U48" s="127" t="str">
        <f t="shared" si="11"/>
        <v>01/11/27-01/24/27</v>
      </c>
      <c r="V48" s="128">
        <f t="shared" si="10"/>
        <v>46398</v>
      </c>
      <c r="W48" s="129">
        <f t="shared" si="10"/>
        <v>46411</v>
      </c>
      <c r="X48" s="125">
        <v>46421</v>
      </c>
    </row>
    <row r="49" spans="20:24" x14ac:dyDescent="0.2">
      <c r="T49" s="126" t="s">
        <v>116</v>
      </c>
      <c r="U49" s="127" t="str">
        <f t="shared" si="11"/>
        <v>01/25/27-02/07/27</v>
      </c>
      <c r="V49" s="128">
        <f t="shared" si="10"/>
        <v>46412</v>
      </c>
      <c r="W49" s="129">
        <f t="shared" si="10"/>
        <v>46425</v>
      </c>
      <c r="X49" s="125">
        <v>46435</v>
      </c>
    </row>
    <row r="50" spans="20:24" x14ac:dyDescent="0.2">
      <c r="T50" s="126" t="s">
        <v>117</v>
      </c>
      <c r="U50" s="127" t="str">
        <f t="shared" si="11"/>
        <v>02/08/27-02/21/27</v>
      </c>
      <c r="V50" s="128">
        <f t="shared" si="10"/>
        <v>46426</v>
      </c>
      <c r="W50" s="129">
        <f t="shared" si="10"/>
        <v>46439</v>
      </c>
      <c r="X50" s="125">
        <v>46449</v>
      </c>
    </row>
    <row r="51" spans="20:24" x14ac:dyDescent="0.2">
      <c r="T51" s="126" t="s">
        <v>118</v>
      </c>
      <c r="U51" s="127" t="str">
        <f t="shared" si="11"/>
        <v>02/22/27-03/07/27</v>
      </c>
      <c r="V51" s="128">
        <f t="shared" si="10"/>
        <v>46440</v>
      </c>
      <c r="W51" s="129">
        <f t="shared" si="10"/>
        <v>46453</v>
      </c>
      <c r="X51" s="125">
        <v>46463</v>
      </c>
    </row>
    <row r="52" spans="20:24" x14ac:dyDescent="0.2">
      <c r="T52" s="126" t="s">
        <v>119</v>
      </c>
      <c r="U52" s="127" t="str">
        <f t="shared" si="11"/>
        <v>03/08/27-03/21/27</v>
      </c>
      <c r="V52" s="128">
        <f t="shared" si="10"/>
        <v>46454</v>
      </c>
      <c r="W52" s="129">
        <f t="shared" si="10"/>
        <v>46467</v>
      </c>
      <c r="X52" s="125">
        <v>46477</v>
      </c>
    </row>
    <row r="53" spans="20:24" x14ac:dyDescent="0.2">
      <c r="T53" s="126" t="s">
        <v>120</v>
      </c>
      <c r="U53" s="127" t="str">
        <f t="shared" si="11"/>
        <v>03/22/27-04/04/27</v>
      </c>
      <c r="V53" s="128">
        <f t="shared" si="10"/>
        <v>46468</v>
      </c>
      <c r="W53" s="129">
        <f t="shared" si="10"/>
        <v>46481</v>
      </c>
      <c r="X53" s="125">
        <v>46491</v>
      </c>
    </row>
    <row r="54" spans="20:24" x14ac:dyDescent="0.2">
      <c r="T54" s="126" t="s">
        <v>121</v>
      </c>
      <c r="U54" s="127" t="str">
        <f t="shared" si="11"/>
        <v>04/05/27-04/18/27</v>
      </c>
      <c r="V54" s="128">
        <f t="shared" si="10"/>
        <v>46482</v>
      </c>
      <c r="W54" s="129">
        <f t="shared" si="10"/>
        <v>46495</v>
      </c>
      <c r="X54" s="125">
        <v>46505</v>
      </c>
    </row>
    <row r="55" spans="20:24" x14ac:dyDescent="0.2">
      <c r="T55" s="126" t="s">
        <v>122</v>
      </c>
      <c r="U55" s="127" t="str">
        <f t="shared" si="11"/>
        <v>04/19/27-05/02/27</v>
      </c>
      <c r="V55" s="128">
        <f t="shared" si="10"/>
        <v>46496</v>
      </c>
      <c r="W55" s="129">
        <f t="shared" si="10"/>
        <v>46509</v>
      </c>
      <c r="X55" s="125">
        <v>46519</v>
      </c>
    </row>
    <row r="56" spans="20:24" x14ac:dyDescent="0.2">
      <c r="T56" s="126" t="s">
        <v>123</v>
      </c>
      <c r="U56" s="127" t="str">
        <f t="shared" si="11"/>
        <v>05/03/27-05/16/27</v>
      </c>
      <c r="V56" s="128">
        <f t="shared" si="10"/>
        <v>46510</v>
      </c>
      <c r="W56" s="129">
        <f t="shared" si="10"/>
        <v>46523</v>
      </c>
      <c r="X56" s="125">
        <v>46533</v>
      </c>
    </row>
    <row r="57" spans="20:24" x14ac:dyDescent="0.2">
      <c r="X57" s="132"/>
    </row>
    <row r="58" spans="20:24" x14ac:dyDescent="0.2">
      <c r="X58" s="132"/>
    </row>
    <row r="59" spans="20:24" x14ac:dyDescent="0.2">
      <c r="X59" s="132"/>
    </row>
    <row r="60" spans="20:24" x14ac:dyDescent="0.2">
      <c r="X60" s="132"/>
    </row>
    <row r="61" spans="20:24" x14ac:dyDescent="0.2">
      <c r="X61" s="132"/>
    </row>
    <row r="62" spans="20:24" x14ac:dyDescent="0.2">
      <c r="X62" s="132"/>
    </row>
    <row r="63" spans="20:24" x14ac:dyDescent="0.2">
      <c r="X63" s="132"/>
    </row>
    <row r="64" spans="20:24" x14ac:dyDescent="0.2">
      <c r="X64" s="132"/>
    </row>
    <row r="65" spans="24:24" x14ac:dyDescent="0.2">
      <c r="X65" s="132"/>
    </row>
    <row r="66" spans="24:24" x14ac:dyDescent="0.2">
      <c r="X66" s="132"/>
    </row>
    <row r="67" spans="24:24" x14ac:dyDescent="0.2">
      <c r="X67" s="132"/>
    </row>
    <row r="68" spans="24:24" x14ac:dyDescent="0.2">
      <c r="X68" s="132"/>
    </row>
    <row r="69" spans="24:24" x14ac:dyDescent="0.2">
      <c r="X69" s="132"/>
    </row>
    <row r="70" spans="24:24" x14ac:dyDescent="0.2">
      <c r="X70" s="132"/>
    </row>
    <row r="71" spans="24:24" x14ac:dyDescent="0.2">
      <c r="X71" s="132"/>
    </row>
    <row r="72" spans="24:24" x14ac:dyDescent="0.2">
      <c r="X72" s="132"/>
    </row>
    <row r="73" spans="24:24" x14ac:dyDescent="0.2">
      <c r="X73" s="132"/>
    </row>
    <row r="74" spans="24:24" x14ac:dyDescent="0.2">
      <c r="X74" s="132"/>
    </row>
    <row r="75" spans="24:24" x14ac:dyDescent="0.2">
      <c r="X75" s="132"/>
    </row>
    <row r="76" spans="24:24" x14ac:dyDescent="0.2">
      <c r="X76" s="132"/>
    </row>
    <row r="77" spans="24:24" x14ac:dyDescent="0.2">
      <c r="X77" s="132"/>
    </row>
    <row r="78" spans="24:24" x14ac:dyDescent="0.2">
      <c r="X78" s="132"/>
    </row>
    <row r="79" spans="24:24" x14ac:dyDescent="0.2">
      <c r="X79" s="132"/>
    </row>
    <row r="80" spans="24:24" x14ac:dyDescent="0.2">
      <c r="X80" s="132"/>
    </row>
    <row r="81" spans="24:24" x14ac:dyDescent="0.2">
      <c r="X81" s="132"/>
    </row>
    <row r="82" spans="24:24" x14ac:dyDescent="0.2">
      <c r="X82" s="132"/>
    </row>
  </sheetData>
  <sheetProtection sheet="1" selectLockedCells="1" selectUnlockedCells="1"/>
  <customSheetViews>
    <customSheetView guid="{BE8320D7-8A41-4651-A4B8-08B51B270370}" showRuler="0">
      <selection activeCell="K10" sqref="K10"/>
      <pageMargins left="0.75" right="0.75" top="1" bottom="1" header="0.5" footer="0.5"/>
      <headerFooter alignWithMargins="0"/>
    </customSheetView>
  </customSheetViews>
  <mergeCells count="7">
    <mergeCell ref="A29:B32"/>
    <mergeCell ref="E33:G33"/>
    <mergeCell ref="E29:G29"/>
    <mergeCell ref="J2:K2"/>
    <mergeCell ref="E30:G30"/>
    <mergeCell ref="E31:G31"/>
    <mergeCell ref="E32:G32"/>
  </mergeCells>
  <phoneticPr fontId="2" type="noConversion"/>
  <printOptions horizontalCentered="1"/>
  <pageMargins left="0" right="0" top="1" bottom="1" header="0.5" footer="0.5"/>
  <pageSetup orientation="portrait" horizontalDpi="4294967293" r:id="rId1"/>
  <headerFooter alignWithMargins="0"/>
  <ignoredErrors>
    <ignoredError sqref="E19:G20 H17:H21 E25:G25 E24 G2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ae5fb7-f268-49cb-8e9a-b4f2f679efae">
      <Terms xmlns="http://schemas.microsoft.com/office/infopath/2007/PartnerControls"/>
    </lcf76f155ced4ddcb4097134ff3c332f>
    <TaxCatchAll xmlns="b6bb7bb6-cc38-4d06-911d-64fb9c8d71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F72A22FCC20E42B2D5FC840D6F4FFD" ma:contentTypeVersion="17" ma:contentTypeDescription="Create a new document." ma:contentTypeScope="" ma:versionID="cc7e170d1725084f76d4a59fa5e7468c">
  <xsd:schema xmlns:xsd="http://www.w3.org/2001/XMLSchema" xmlns:xs="http://www.w3.org/2001/XMLSchema" xmlns:p="http://schemas.microsoft.com/office/2006/metadata/properties" xmlns:ns2="99ae5fb7-f268-49cb-8e9a-b4f2f679efae" xmlns:ns3="b6bb7bb6-cc38-4d06-911d-64fb9c8d7147" targetNamespace="http://schemas.microsoft.com/office/2006/metadata/properties" ma:root="true" ma:fieldsID="48a52afbba41eb2e6d110e768fb60df7" ns2:_="" ns3:_="">
    <xsd:import namespace="99ae5fb7-f268-49cb-8e9a-b4f2f679efae"/>
    <xsd:import namespace="b6bb7bb6-cc38-4d06-911d-64fb9c8d71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e5fb7-f268-49cb-8e9a-b4f2f679e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e9e90a8-b24c-4be7-8760-a88b2cd47e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bb7bb6-cc38-4d06-911d-64fb9c8d714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90c877-9841-4dae-841e-5773d2575731}" ma:internalName="TaxCatchAll" ma:showField="CatchAllData" ma:web="b6bb7bb6-cc38-4d06-911d-64fb9c8d71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68EC90-88CA-4D0F-9BBE-88D661C2B75F}">
  <ds:schemaRefs>
    <ds:schemaRef ds:uri="http://schemas.microsoft.com/sharepoint/v3/contenttype/forms"/>
  </ds:schemaRefs>
</ds:datastoreItem>
</file>

<file path=customXml/itemProps2.xml><?xml version="1.0" encoding="utf-8"?>
<ds:datastoreItem xmlns:ds="http://schemas.openxmlformats.org/officeDocument/2006/customXml" ds:itemID="{E8844DB5-1658-406C-8457-71FAD2B2E41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6bb7bb6-cc38-4d06-911d-64fb9c8d7147"/>
    <ds:schemaRef ds:uri="99ae5fb7-f268-49cb-8e9a-b4f2f679efae"/>
    <ds:schemaRef ds:uri="http://www.w3.org/XML/1998/namespace"/>
    <ds:schemaRef ds:uri="http://purl.org/dc/dcmitype/"/>
  </ds:schemaRefs>
</ds:datastoreItem>
</file>

<file path=customXml/itemProps3.xml><?xml version="1.0" encoding="utf-8"?>
<ds:datastoreItem xmlns:ds="http://schemas.openxmlformats.org/officeDocument/2006/customXml" ds:itemID="{4A6EBF73-988A-4FC3-A408-E83470456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e5fb7-f268-49cb-8e9a-b4f2f679efae"/>
    <ds:schemaRef ds:uri="b6bb7bb6-cc38-4d06-911d-64fb9c8d7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CALC</vt:lpstr>
      <vt:lpstr>Instructions</vt:lpstr>
      <vt:lpstr>General Info for Form</vt:lpstr>
      <vt:lpstr>campus</vt:lpstr>
      <vt:lpstr>paydate</vt:lpstr>
      <vt:lpstr>ppDates</vt:lpstr>
      <vt:lpstr>ppDays</vt:lpstr>
      <vt:lpstr>Instructions!Print_Area</vt:lpstr>
      <vt:lpstr>start</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T. Gick</dc:creator>
  <cp:lastModifiedBy>Cline, Cathleen R.</cp:lastModifiedBy>
  <cp:lastPrinted>2016-02-14T23:56:25Z</cp:lastPrinted>
  <dcterms:created xsi:type="dcterms:W3CDTF">2005-12-21T16:08:22Z</dcterms:created>
  <dcterms:modified xsi:type="dcterms:W3CDTF">2025-04-04T12:25:45Z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0x010100DBF72A22FCC20E42B2D5FC840D6F4FFD</vt:lpwstr>
  </property>
  <property fmtid="{D5CDD505-2E9C-101B-9397-08002B2CF9AE}" pid="4" name="MSIP_Label_f7606f69-b0ae-4874-be30-7d43a3c7be10_Enabled">
    <vt:lpwstr>true</vt:lpwstr>
  </property>
  <property fmtid="{D5CDD505-2E9C-101B-9397-08002B2CF9AE}" pid="5" name="MSIP_Label_f7606f69-b0ae-4874-be30-7d43a3c7be10_SetDate">
    <vt:lpwstr>2025-04-03T15:30:11Z</vt:lpwstr>
  </property>
  <property fmtid="{D5CDD505-2E9C-101B-9397-08002B2CF9AE}" pid="6" name="MSIP_Label_f7606f69-b0ae-4874-be30-7d43a3c7be10_Method">
    <vt:lpwstr>Standard</vt:lpwstr>
  </property>
  <property fmtid="{D5CDD505-2E9C-101B-9397-08002B2CF9AE}" pid="7" name="MSIP_Label_f7606f69-b0ae-4874-be30-7d43a3c7be10_Name">
    <vt:lpwstr>defa4170-0d19-0005-0001-bc88714345d2</vt:lpwstr>
  </property>
  <property fmtid="{D5CDD505-2E9C-101B-9397-08002B2CF9AE}" pid="8" name="MSIP_Label_f7606f69-b0ae-4874-be30-7d43a3c7be10_SiteId">
    <vt:lpwstr>4130bd39-7c53-419c-b1e5-8758d6d63f21</vt:lpwstr>
  </property>
  <property fmtid="{D5CDD505-2E9C-101B-9397-08002B2CF9AE}" pid="9" name="MSIP_Label_f7606f69-b0ae-4874-be30-7d43a3c7be10_ActionId">
    <vt:lpwstr>a97b82d7-7e46-4b11-b6e8-f80b327be2ac</vt:lpwstr>
  </property>
  <property fmtid="{D5CDD505-2E9C-101B-9397-08002B2CF9AE}" pid="10" name="MSIP_Label_f7606f69-b0ae-4874-be30-7d43a3c7be10_ContentBits">
    <vt:lpwstr>0</vt:lpwstr>
  </property>
  <property fmtid="{D5CDD505-2E9C-101B-9397-08002B2CF9AE}" pid="11" name="MSIP_Label_f7606f69-b0ae-4874-be30-7d43a3c7be10_Tag">
    <vt:lpwstr>10, 3, 0, 1</vt:lpwstr>
  </property>
  <property fmtid="{D5CDD505-2E9C-101B-9397-08002B2CF9AE}" pid="12" name="MediaServiceImageTags">
    <vt:lpwstr/>
  </property>
</Properties>
</file>