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mc:AlternateContent xmlns:mc="http://schemas.openxmlformats.org/markup-compatibility/2006">
    <mc:Choice Requires="x15">
      <x15ac:absPath xmlns:x15ac="http://schemas.microsoft.com/office/spreadsheetml/2010/11/ac" url="https://purdue0-my.sharepoint.com/personal/cline_purdue_edu/Documents/Work Information/Payroll/Payroll Calendars/"/>
    </mc:Choice>
  </mc:AlternateContent>
  <xr:revisionPtr revIDLastSave="0" documentId="8_{D6AD0FDF-5CD6-4837-B5D9-637670F07BB6}" xr6:coauthVersionLast="47" xr6:coauthVersionMax="47" xr10:uidLastSave="{00000000-0000-0000-0000-000000000000}"/>
  <bookViews>
    <workbookView xWindow="28680" yWindow="-120" windowWidth="29040" windowHeight="16440" xr2:uid="{00000000-000D-0000-FFFF-FFFF00000000}"/>
  </bookViews>
  <sheets>
    <sheet name="CALC" sheetId="1" r:id="rId1"/>
    <sheet name="Instructions" sheetId="4" r:id="rId2"/>
    <sheet name="General Info for Form" sheetId="2" r:id="rId3"/>
  </sheets>
  <definedNames>
    <definedName name="campus">'General Info for Form'!$C$28:$D$30</definedName>
    <definedName name="paydate">'General Info for Form'!$H$15:$H$24</definedName>
    <definedName name="ppDates">'General Info for Form'!$D$15:$G$24</definedName>
    <definedName name="ppDays">'General Info for Form'!$D$2:$G$11</definedName>
    <definedName name="_xlnm.Print_Area" localSheetId="1">Instructions!$C$1:$C$62</definedName>
    <definedName name="start">'General Info for Form'!$H$2</definedName>
    <definedName name="Z_BE8320D7_8A41_4651_A4B8_08B51B270370_.wvu.PrintArea" localSheetId="0" hidden="1">CALC!$A$1:$P$66</definedName>
  </definedNames>
  <calcPr calcId="191029"/>
  <customWorkbookViews>
    <customWorkbookView name="Gregory T. Gick - Personal View" guid="{BE8320D7-8A41-4651-A4B8-08B51B270370}" mergeInterval="0" personalView="1" maximized="1" windowWidth="1276" windowHeight="83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P4" i="2"/>
  <c r="O4" i="2"/>
  <c r="T17" i="1"/>
  <c r="T16" i="1"/>
  <c r="B16" i="1"/>
  <c r="J4" i="2" l="1"/>
  <c r="K4" i="2" s="1"/>
  <c r="K5" i="2" l="1"/>
  <c r="K6" i="2" s="1"/>
  <c r="L4" i="2"/>
  <c r="J5" i="2"/>
  <c r="J6" i="2" s="1"/>
  <c r="J7" i="2" s="1"/>
  <c r="J8" i="2" s="1"/>
  <c r="J9" i="2" s="1"/>
  <c r="J10" i="2" s="1"/>
  <c r="J11" i="2" s="1"/>
  <c r="J12" i="2" s="1"/>
  <c r="J13" i="2" s="1"/>
  <c r="J14" i="2" s="1"/>
  <c r="J15" i="2" s="1"/>
  <c r="J16" i="2" s="1"/>
  <c r="J17" i="2" s="1"/>
  <c r="K7" i="2" l="1"/>
  <c r="L5" i="2"/>
  <c r="L6" i="2" s="1"/>
  <c r="L7" i="2" s="1"/>
  <c r="L8" i="2" s="1"/>
  <c r="L9" i="2" s="1"/>
  <c r="L10" i="2" s="1"/>
  <c r="L11" i="2" s="1"/>
  <c r="L12" i="2" s="1"/>
  <c r="L13" i="2" s="1"/>
  <c r="L14" i="2" s="1"/>
  <c r="L15" i="2" s="1"/>
  <c r="L16" i="2" s="1"/>
  <c r="L17" i="2" s="1"/>
  <c r="M4" i="2"/>
  <c r="K8" i="2" l="1"/>
  <c r="K9" i="2" s="1"/>
  <c r="K10" i="2" s="1"/>
  <c r="K11" i="2" s="1"/>
  <c r="N4" i="2"/>
  <c r="M5" i="2"/>
  <c r="M6" i="2" s="1"/>
  <c r="M7" i="2" s="1"/>
  <c r="M8" i="2" s="1"/>
  <c r="M9" i="2" s="1"/>
  <c r="M10" i="2" s="1"/>
  <c r="M11" i="2" s="1"/>
  <c r="M12" i="2" s="1"/>
  <c r="M13" i="2" s="1"/>
  <c r="M14" i="2" s="1"/>
  <c r="M15" i="2" s="1"/>
  <c r="M16" i="2" s="1"/>
  <c r="M17" i="2" s="1"/>
  <c r="E20" i="2" l="1"/>
  <c r="K12" i="2"/>
  <c r="K13" i="2" s="1"/>
  <c r="K14" i="2" s="1"/>
  <c r="K15" i="2" s="1"/>
  <c r="K16" i="2" s="1"/>
  <c r="K17" i="2" s="1"/>
  <c r="E17" i="2" s="1"/>
  <c r="N5" i="2"/>
  <c r="N6" i="2" s="1"/>
  <c r="N7" i="2" s="1"/>
  <c r="N8" i="2" s="1"/>
  <c r="N9" i="2" s="1"/>
  <c r="N10" i="2" s="1"/>
  <c r="N11" i="2" s="1"/>
  <c r="N12" i="2" s="1"/>
  <c r="N13" i="2" s="1"/>
  <c r="N14" i="2" s="1"/>
  <c r="N15" i="2" s="1"/>
  <c r="N16" i="2" s="1"/>
  <c r="N17" i="2" s="1"/>
  <c r="O5" i="2"/>
  <c r="O6" i="2" s="1"/>
  <c r="O7" i="2" s="1"/>
  <c r="O8" i="2" s="1"/>
  <c r="O9" i="2" s="1"/>
  <c r="O10" i="2" s="1"/>
  <c r="O11" i="2" s="1"/>
  <c r="O12" i="2" s="1"/>
  <c r="O13" i="2" s="1"/>
  <c r="O14" i="2" s="1"/>
  <c r="O15" i="2" s="1"/>
  <c r="O16" i="2" s="1"/>
  <c r="O17" i="2" s="1"/>
  <c r="F20" i="2" l="1"/>
  <c r="F17" i="2"/>
  <c r="G17" i="2"/>
  <c r="G20" i="2"/>
  <c r="P5" i="2"/>
  <c r="P6" i="2" s="1"/>
  <c r="P7" i="2" s="1"/>
  <c r="P8" i="2" s="1"/>
  <c r="P9" i="2" s="1"/>
  <c r="P10" i="2" s="1"/>
  <c r="P11" i="2" s="1"/>
  <c r="P12" i="2" s="1"/>
  <c r="P13" i="2" s="1"/>
  <c r="P14" i="2" s="1"/>
  <c r="P15" i="2" s="1"/>
  <c r="P16" i="2" s="1"/>
  <c r="P17" i="2" s="1"/>
  <c r="Q4" i="2"/>
  <c r="R4" i="2" l="1"/>
  <c r="R5" i="2" s="1"/>
  <c r="R6" i="2" s="1"/>
  <c r="R7" i="2" s="1"/>
  <c r="R8" i="2" s="1"/>
  <c r="R9" i="2" s="1"/>
  <c r="R10" i="2" s="1"/>
  <c r="R11" i="2" s="1"/>
  <c r="R12" i="2" s="1"/>
  <c r="R13" i="2" s="1"/>
  <c r="R14" i="2" s="1"/>
  <c r="R15" i="2" s="1"/>
  <c r="R16" i="2" s="1"/>
  <c r="R17" i="2" s="1"/>
  <c r="Q5" i="2"/>
  <c r="Q6" i="2" s="1"/>
  <c r="Q7" i="2" s="1"/>
  <c r="Q8" i="2" s="1"/>
  <c r="Q9" i="2" s="1"/>
  <c r="Q10" i="2" s="1"/>
  <c r="Q11" i="2" s="1"/>
  <c r="Q12" i="2" s="1"/>
  <c r="Q13" i="2" s="1"/>
  <c r="Q14" i="2" s="1"/>
  <c r="Q15" i="2" s="1"/>
  <c r="Q16" i="2" s="1"/>
  <c r="Q17" i="2" s="1"/>
  <c r="H23" i="2" l="1"/>
  <c r="H24" i="2"/>
  <c r="H22" i="2"/>
  <c r="H21" i="2" l="1"/>
  <c r="H20" i="2" l="1"/>
  <c r="H19" i="2"/>
  <c r="H18" i="2"/>
  <c r="H17" i="2"/>
  <c r="H16" i="2"/>
  <c r="G41" i="1" l="1"/>
  <c r="G40" i="1"/>
  <c r="G39" i="1"/>
  <c r="G38" i="1"/>
  <c r="G37" i="1"/>
  <c r="G36" i="1"/>
  <c r="G35" i="1"/>
  <c r="G34" i="1"/>
  <c r="G33" i="1" l="1"/>
  <c r="G26" i="1" l="1"/>
  <c r="O51" i="1" l="1"/>
  <c r="D51" i="1"/>
  <c r="U20" i="1"/>
  <c r="M30" i="1" s="1"/>
  <c r="U19" i="1"/>
  <c r="M29" i="1" s="1"/>
  <c r="U18" i="1"/>
  <c r="M28" i="1" s="1"/>
  <c r="U17" i="1"/>
  <c r="M27" i="1" s="1"/>
  <c r="U16" i="1"/>
  <c r="M26" i="1" s="1"/>
  <c r="U15" i="1"/>
  <c r="M25" i="1" s="1"/>
  <c r="U14" i="1"/>
  <c r="M24" i="1" s="1"/>
  <c r="U13" i="1"/>
  <c r="M23" i="1" s="1"/>
  <c r="U12" i="1"/>
  <c r="F12" i="2"/>
  <c r="G12" i="2"/>
  <c r="E12" i="2"/>
  <c r="G27" i="1"/>
  <c r="T37" i="2" l="1"/>
  <c r="T38" i="2" s="1"/>
  <c r="T39" i="2" s="1"/>
  <c r="T40" i="2" s="1"/>
  <c r="T41" i="2" s="1"/>
  <c r="T42" i="2" s="1"/>
  <c r="T43" i="2" s="1"/>
  <c r="T44" i="2" s="1"/>
  <c r="T45" i="2" s="1"/>
  <c r="T46" i="2" s="1"/>
  <c r="T47" i="2" s="1"/>
  <c r="T48" i="2" s="1"/>
  <c r="T49" i="2" s="1"/>
  <c r="T50" i="2" s="1"/>
  <c r="T51" i="2" s="1"/>
  <c r="T52" i="2" s="1"/>
  <c r="T53" i="2" s="1"/>
  <c r="T11" i="2"/>
  <c r="T12" i="2" s="1"/>
  <c r="T13" i="2" s="1"/>
  <c r="T14" i="2" s="1"/>
  <c r="T15" i="2" s="1"/>
  <c r="T16" i="2" s="1"/>
  <c r="T17" i="2" s="1"/>
  <c r="T18" i="2" s="1"/>
  <c r="T19" i="2" s="1"/>
  <c r="T20" i="2" s="1"/>
  <c r="T21" i="2" s="1"/>
  <c r="T22" i="2" s="1"/>
  <c r="T23" i="2" s="1"/>
  <c r="T24" i="2" s="1"/>
  <c r="T25" i="2" s="1"/>
  <c r="T26" i="2" s="1"/>
  <c r="T27" i="2" s="1"/>
  <c r="W3" i="2" l="1"/>
  <c r="W4" i="2" s="1"/>
  <c r="W5" i="2" s="1"/>
  <c r="W6" i="2" s="1"/>
  <c r="W7" i="2" s="1"/>
  <c r="W8" i="2" s="1"/>
  <c r="W9" i="2" s="1"/>
  <c r="W10" i="2" s="1"/>
  <c r="W11" i="2" s="1"/>
  <c r="W12" i="2" s="1"/>
  <c r="W13" i="2" s="1"/>
  <c r="W14" i="2" s="1"/>
  <c r="W15" i="2" s="1"/>
  <c r="W16" i="2" s="1"/>
  <c r="W17" i="2" s="1"/>
  <c r="W18" i="2" s="1"/>
  <c r="W19" i="2" s="1"/>
  <c r="W20" i="2" s="1"/>
  <c r="W21" i="2" s="1"/>
  <c r="W22" i="2" s="1"/>
  <c r="W23" i="2" s="1"/>
  <c r="W24" i="2" s="1"/>
  <c r="W25" i="2" s="1"/>
  <c r="W26" i="2" s="1"/>
  <c r="W27" i="2" s="1"/>
  <c r="W29" i="2" s="1"/>
  <c r="W30" i="2" s="1"/>
  <c r="W31" i="2" s="1"/>
  <c r="W32" i="2" s="1"/>
  <c r="W33" i="2" s="1"/>
  <c r="W34" i="2" s="1"/>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W121" i="2" s="1"/>
  <c r="W122" i="2" s="1"/>
  <c r="W123" i="2" s="1"/>
  <c r="W124" i="2" s="1"/>
  <c r="W125" i="2" s="1"/>
  <c r="W126" i="2" s="1"/>
  <c r="W127" i="2" s="1"/>
  <c r="W128" i="2" s="1"/>
  <c r="W129" i="2" s="1"/>
  <c r="W130" i="2" s="1"/>
  <c r="W131" i="2" s="1"/>
  <c r="W132" i="2" s="1"/>
  <c r="W133" i="2" s="1"/>
  <c r="W134" i="2" s="1"/>
  <c r="W135" i="2" s="1"/>
  <c r="W136" i="2" s="1"/>
  <c r="W137" i="2" s="1"/>
  <c r="W138" i="2" s="1"/>
  <c r="W139" i="2" s="1"/>
  <c r="W140" i="2" s="1"/>
  <c r="W141" i="2" s="1"/>
  <c r="W142" i="2" s="1"/>
  <c r="D52" i="1" l="1"/>
  <c r="D16" i="1" l="1"/>
  <c r="U24" i="1"/>
  <c r="U23" i="1"/>
  <c r="O50" i="1"/>
  <c r="O52" i="1"/>
  <c r="O53" i="1"/>
  <c r="O54" i="1"/>
  <c r="D48" i="1"/>
  <c r="D49" i="1"/>
  <c r="D50" i="1"/>
  <c r="D53" i="1"/>
  <c r="D54" i="1"/>
  <c r="D55" i="1"/>
  <c r="D47" i="1"/>
  <c r="K27" i="1"/>
  <c r="K24" i="1"/>
  <c r="M22" i="1"/>
  <c r="G23" i="1"/>
  <c r="G22" i="1"/>
  <c r="K23" i="1" l="1"/>
  <c r="K29" i="1"/>
  <c r="K28" i="1"/>
  <c r="K22" i="1"/>
  <c r="G18" i="2" l="1"/>
  <c r="E18" i="2"/>
  <c r="F18" i="2"/>
  <c r="G24" i="1" s="1"/>
  <c r="E19" i="2" l="1"/>
  <c r="G19" i="2"/>
  <c r="F19" i="2"/>
  <c r="G25" i="1" l="1"/>
  <c r="E22" i="2"/>
  <c r="G22" i="2"/>
  <c r="F22" i="2"/>
  <c r="G28" i="1" l="1"/>
  <c r="G23" i="2"/>
  <c r="E23" i="2"/>
  <c r="F23" i="2"/>
  <c r="G30" i="1"/>
  <c r="K30" i="1"/>
  <c r="B19" i="1"/>
  <c r="G29" i="1" l="1"/>
  <c r="L36" i="1"/>
  <c r="L37" i="1"/>
  <c r="L34" i="1"/>
  <c r="L33" i="1"/>
  <c r="L35" i="1"/>
  <c r="D19" i="1"/>
  <c r="O55" i="1"/>
  <c r="O49" i="1"/>
  <c r="O48" i="1"/>
  <c r="O47" i="1"/>
  <c r="N47" i="1"/>
  <c r="I32" i="1"/>
  <c r="L38" i="1" l="1"/>
  <c r="L39" i="1"/>
  <c r="L41" i="1"/>
  <c r="L40" i="1"/>
  <c r="L43" i="1" l="1"/>
  <c r="V3" i="2" l="1"/>
  <c r="V4" i="2" l="1"/>
  <c r="U3" i="2"/>
  <c r="V5" i="2" l="1"/>
  <c r="U4" i="2"/>
  <c r="V6" i="2" l="1"/>
  <c r="U5" i="2"/>
  <c r="V7" i="2" l="1"/>
  <c r="U6" i="2"/>
  <c r="U7" i="2" l="1"/>
  <c r="V8" i="2"/>
  <c r="U8" i="2" l="1"/>
  <c r="V9" i="2"/>
  <c r="U9" i="2" l="1"/>
  <c r="V10" i="2"/>
  <c r="V11" i="2" l="1"/>
  <c r="U10" i="2"/>
  <c r="U11" i="2" l="1"/>
  <c r="V12" i="2"/>
  <c r="V13" i="2" l="1"/>
  <c r="U12" i="2"/>
  <c r="V14" i="2" l="1"/>
  <c r="U13" i="2"/>
  <c r="V15" i="2" l="1"/>
  <c r="U14" i="2"/>
  <c r="V16" i="2" l="1"/>
  <c r="U15" i="2"/>
  <c r="V17" i="2" l="1"/>
  <c r="U16" i="2"/>
  <c r="U17" i="2" l="1"/>
  <c r="V18" i="2"/>
  <c r="V19" i="2" l="1"/>
  <c r="U18" i="2"/>
  <c r="U19" i="2" l="1"/>
  <c r="V20" i="2"/>
  <c r="V21" i="2" l="1"/>
  <c r="U20" i="2"/>
  <c r="V22" i="2" l="1"/>
  <c r="U21" i="2"/>
  <c r="V23" i="2" l="1"/>
  <c r="U22" i="2"/>
  <c r="V24" i="2" l="1"/>
  <c r="U23" i="2"/>
  <c r="V25" i="2" l="1"/>
  <c r="U24" i="2"/>
  <c r="U25" i="2" l="1"/>
  <c r="V26" i="2"/>
  <c r="V27" i="2" l="1"/>
  <c r="U26" i="2"/>
  <c r="U27" i="2" l="1"/>
  <c r="V29" i="2" l="1"/>
  <c r="U29" i="2" l="1"/>
  <c r="V30" i="2"/>
  <c r="U30" i="2" l="1"/>
  <c r="V31" i="2"/>
  <c r="U31" i="2" l="1"/>
  <c r="V32" i="2"/>
  <c r="U32" i="2" l="1"/>
  <c r="V33" i="2"/>
  <c r="V34" i="2" l="1"/>
  <c r="U33" i="2"/>
  <c r="V35" i="2" l="1"/>
  <c r="U34" i="2"/>
  <c r="U35" i="2" l="1"/>
  <c r="V36" i="2"/>
  <c r="U36" i="2" l="1"/>
  <c r="V37" i="2"/>
  <c r="U37" i="2" l="1"/>
  <c r="V38" i="2"/>
  <c r="U38" i="2" l="1"/>
  <c r="V39" i="2"/>
  <c r="V40" i="2" l="1"/>
  <c r="U39" i="2"/>
  <c r="V41" i="2" l="1"/>
  <c r="U40" i="2"/>
  <c r="V42" i="2" l="1"/>
  <c r="U41" i="2"/>
  <c r="V43" i="2" l="1"/>
  <c r="U42" i="2"/>
  <c r="U43" i="2" l="1"/>
  <c r="V44" i="2"/>
  <c r="V45" i="2" l="1"/>
  <c r="U44" i="2"/>
  <c r="U45" i="2" l="1"/>
  <c r="V46" i="2"/>
  <c r="V47" i="2" l="1"/>
  <c r="U46" i="2"/>
  <c r="V48" i="2" l="1"/>
  <c r="U47" i="2"/>
  <c r="U48" i="2" l="1"/>
  <c r="V49" i="2"/>
  <c r="U49" i="2" l="1"/>
  <c r="V50" i="2"/>
  <c r="V51" i="2" l="1"/>
  <c r="U50" i="2"/>
  <c r="V52" i="2" l="1"/>
  <c r="U51" i="2"/>
  <c r="V53" i="2" l="1"/>
  <c r="U52" i="2"/>
  <c r="V54" i="2" l="1"/>
  <c r="U53" i="2"/>
  <c r="V55" i="2" l="1"/>
  <c r="U54" i="2"/>
  <c r="V56" i="2" l="1"/>
  <c r="U55" i="2"/>
  <c r="U56" i="2" l="1"/>
  <c r="V57" i="2"/>
  <c r="V58" i="2" l="1"/>
  <c r="U57" i="2"/>
  <c r="U58" i="2" l="1"/>
  <c r="V59" i="2"/>
  <c r="U59" i="2" l="1"/>
  <c r="V60" i="2"/>
  <c r="V61" i="2" l="1"/>
  <c r="U60" i="2"/>
  <c r="V62" i="2" l="1"/>
  <c r="U61" i="2"/>
  <c r="V63" i="2" l="1"/>
  <c r="U62" i="2"/>
  <c r="V64" i="2" l="1"/>
  <c r="U63" i="2"/>
  <c r="U64" i="2" l="1"/>
  <c r="V65" i="2"/>
  <c r="V66" i="2" l="1"/>
  <c r="U65" i="2"/>
  <c r="U66" i="2" l="1"/>
  <c r="V67" i="2"/>
  <c r="U67" i="2" l="1"/>
  <c r="V68" i="2"/>
  <c r="V69" i="2" l="1"/>
  <c r="U68" i="2"/>
  <c r="V70" i="2" l="1"/>
  <c r="U69" i="2"/>
  <c r="V71" i="2" l="1"/>
  <c r="U70" i="2"/>
  <c r="V72" i="2" l="1"/>
  <c r="U71" i="2"/>
  <c r="U72" i="2" l="1"/>
  <c r="V73" i="2"/>
  <c r="U73" i="2" l="1"/>
  <c r="V74" i="2"/>
  <c r="U74" i="2" l="1"/>
  <c r="V75" i="2"/>
  <c r="U75" i="2" l="1"/>
  <c r="V76" i="2"/>
  <c r="V77" i="2" l="1"/>
  <c r="U76" i="2"/>
  <c r="U77" i="2" l="1"/>
  <c r="V78" i="2"/>
  <c r="V79" i="2" l="1"/>
  <c r="U78" i="2"/>
  <c r="V80" i="2" l="1"/>
  <c r="U79" i="2"/>
  <c r="U80" i="2" l="1"/>
  <c r="V81" i="2"/>
  <c r="U81" i="2" l="1"/>
  <c r="V82" i="2"/>
  <c r="U82" i="2" l="1"/>
  <c r="V83" i="2"/>
  <c r="U83" i="2" l="1"/>
  <c r="V84" i="2"/>
  <c r="V85" i="2" l="1"/>
  <c r="U84" i="2"/>
  <c r="U85" i="2" l="1"/>
  <c r="V86" i="2"/>
  <c r="V87" i="2" l="1"/>
  <c r="U86" i="2"/>
  <c r="V88" i="2" l="1"/>
  <c r="U87" i="2"/>
  <c r="U88" i="2" l="1"/>
  <c r="V89" i="2"/>
  <c r="U89" i="2" l="1"/>
  <c r="V90" i="2"/>
  <c r="U90" i="2" l="1"/>
  <c r="V91" i="2"/>
  <c r="U91" i="2" l="1"/>
  <c r="V92" i="2"/>
  <c r="V93" i="2" l="1"/>
  <c r="U92" i="2"/>
  <c r="V94" i="2" l="1"/>
  <c r="U93" i="2"/>
  <c r="V95" i="2" l="1"/>
  <c r="U94" i="2"/>
  <c r="V96" i="2" l="1"/>
  <c r="U95" i="2"/>
  <c r="U96" i="2" l="1"/>
  <c r="V97" i="2"/>
  <c r="V98" i="2" l="1"/>
  <c r="U97" i="2"/>
  <c r="U98" i="2" l="1"/>
  <c r="V99" i="2"/>
  <c r="U99" i="2" l="1"/>
  <c r="V100" i="2"/>
  <c r="V101" i="2" l="1"/>
  <c r="U100" i="2"/>
  <c r="V102" i="2" l="1"/>
  <c r="U101" i="2"/>
  <c r="V103" i="2" l="1"/>
  <c r="U102" i="2"/>
  <c r="V104" i="2" l="1"/>
  <c r="U103" i="2"/>
  <c r="U104" i="2" l="1"/>
  <c r="V105" i="2"/>
  <c r="V106" i="2" l="1"/>
  <c r="U105" i="2"/>
  <c r="U106" i="2" l="1"/>
  <c r="V107" i="2"/>
  <c r="U107" i="2" l="1"/>
  <c r="V108" i="2"/>
  <c r="V109" i="2" l="1"/>
  <c r="U108" i="2"/>
  <c r="V110" i="2" l="1"/>
  <c r="U109" i="2"/>
  <c r="V111" i="2" l="1"/>
  <c r="U110" i="2"/>
  <c r="V112" i="2" l="1"/>
  <c r="U111" i="2"/>
  <c r="U112" i="2" l="1"/>
  <c r="V113" i="2"/>
  <c r="V114" i="2" l="1"/>
  <c r="U113" i="2"/>
  <c r="U114" i="2" l="1"/>
  <c r="V115" i="2"/>
  <c r="U115" i="2" l="1"/>
  <c r="V116" i="2"/>
  <c r="V117" i="2" l="1"/>
  <c r="U116" i="2"/>
  <c r="V118" i="2" l="1"/>
  <c r="U117" i="2"/>
  <c r="V119" i="2" l="1"/>
  <c r="U118" i="2"/>
  <c r="V120" i="2" l="1"/>
  <c r="U119" i="2"/>
  <c r="U120" i="2" l="1"/>
  <c r="V121" i="2"/>
  <c r="V122" i="2" l="1"/>
  <c r="U121" i="2"/>
  <c r="U122" i="2" l="1"/>
  <c r="V123" i="2"/>
  <c r="U123" i="2" l="1"/>
  <c r="V124" i="2"/>
  <c r="V125" i="2" l="1"/>
  <c r="U124" i="2"/>
  <c r="V126" i="2" l="1"/>
  <c r="U125" i="2"/>
  <c r="V127" i="2" l="1"/>
  <c r="U126" i="2"/>
  <c r="V128" i="2" l="1"/>
  <c r="U127" i="2"/>
  <c r="U128" i="2" l="1"/>
  <c r="V129" i="2"/>
  <c r="V130" i="2" l="1"/>
  <c r="U129" i="2"/>
  <c r="U130" i="2" l="1"/>
  <c r="V131" i="2"/>
  <c r="U131" i="2" l="1"/>
  <c r="V132" i="2"/>
  <c r="V133" i="2" l="1"/>
  <c r="U132" i="2"/>
  <c r="V134" i="2" l="1"/>
  <c r="U133" i="2"/>
  <c r="V135" i="2" l="1"/>
  <c r="U134" i="2"/>
  <c r="V136" i="2" l="1"/>
  <c r="U135" i="2"/>
  <c r="U136" i="2" l="1"/>
  <c r="V137" i="2"/>
  <c r="U137" i="2" l="1"/>
  <c r="V138" i="2"/>
  <c r="U138" i="2" l="1"/>
  <c r="V139" i="2"/>
  <c r="U139" i="2" l="1"/>
  <c r="V140" i="2"/>
  <c r="V141" i="2" l="1"/>
  <c r="U140" i="2"/>
  <c r="U141" i="2" l="1"/>
  <c r="V142" i="2"/>
  <c r="U142" i="2" s="1"/>
</calcChain>
</file>

<file path=xl/sharedStrings.xml><?xml version="1.0" encoding="utf-8"?>
<sst xmlns="http://schemas.openxmlformats.org/spreadsheetml/2006/main" count="266" uniqueCount="164">
  <si>
    <t>NOTES:</t>
  </si>
  <si>
    <t>WL</t>
  </si>
  <si>
    <t>FW</t>
  </si>
  <si>
    <t xml:space="preserve">TOTAL This Calculation </t>
  </si>
  <si>
    <t>Daily pro-ration is applied by paying the number of days entered for each period up to the MAX days allowed for that period. Each day will be paid at the daily rate displayed for the period.</t>
  </si>
  <si>
    <t>Fort Wayne</t>
  </si>
  <si>
    <t>West Lafayette</t>
  </si>
  <si>
    <t>TOTAL DAYS</t>
  </si>
  <si>
    <t>Reason or Explanation:</t>
  </si>
  <si>
    <t>Date:</t>
  </si>
  <si>
    <t>Employee Group</t>
  </si>
  <si>
    <t>ORG UNIT NAME</t>
  </si>
  <si>
    <t>ORG UNIT NUMBER</t>
  </si>
  <si>
    <t>Dept Head Approval:</t>
  </si>
  <si>
    <t>APPROVED</t>
  </si>
  <si>
    <t>President's Office
Purdue University</t>
  </si>
  <si>
    <t>For the President</t>
  </si>
  <si>
    <t>Dean/Director Approval:</t>
  </si>
  <si>
    <t>Should Have Been Paid</t>
  </si>
  <si>
    <t>Over/Underpayment</t>
  </si>
  <si>
    <t>Pay Period</t>
  </si>
  <si>
    <t>Summer pay can cross two separate budget years.</t>
  </si>
  <si>
    <t>Page</t>
  </si>
  <si>
    <t>of</t>
  </si>
  <si>
    <t>pages</t>
  </si>
  <si>
    <t>***  REVISED PAY - Complete this section for pay adjustments only. ***</t>
  </si>
  <si>
    <t>Pay adjustments will be processed with the next pay period.</t>
  </si>
  <si>
    <t xml:space="preserve">Number of Days Worked </t>
  </si>
  <si>
    <t>Accessing the Summer Pay Calculator</t>
  </si>
  <si>
    <r>
      <t xml:space="preserve">Note:  Do not use the pay calculator for overload assignments.  </t>
    </r>
    <r>
      <rPr>
        <sz val="10"/>
        <rFont val="Verdana"/>
        <family val="2"/>
      </rPr>
      <t>Use the ADPAY form to process payments for overloads.</t>
    </r>
  </si>
  <si>
    <r>
      <t xml:space="preserve">To verify the pay information has been entered into OnePurdue correctly, run the </t>
    </r>
    <r>
      <rPr>
        <b/>
        <sz val="10"/>
        <rFont val="Verdana"/>
        <family val="2"/>
      </rPr>
      <t>ZHR_ADDL_PMTS</t>
    </r>
    <r>
      <rPr>
        <sz val="10"/>
        <rFont val="Verdana"/>
        <family val="2"/>
      </rPr>
      <t xml:space="preserve"> report.  Choose Reporting Period of “Other Period” and enter a date range, enter your org unit number, and enter wage type 1315 (summer pay).</t>
    </r>
  </si>
  <si>
    <t>PERSON ID</t>
  </si>
  <si>
    <t>PERNR for PAYMENT</t>
  </si>
  <si>
    <t>REQUESTED</t>
  </si>
  <si>
    <t>OFF-CYCLE</t>
  </si>
  <si>
    <t>LAST NAME</t>
  </si>
  <si>
    <t>FIRST NAME</t>
  </si>
  <si>
    <t>Was Paid/Scheduled to be Paid</t>
  </si>
  <si>
    <t># Days Not Worked</t>
  </si>
  <si>
    <t>University Holiday Pay Procedures</t>
  </si>
  <si>
    <r>
      <t>Period XX Daily Value</t>
    </r>
    <r>
      <rPr>
        <b/>
        <i/>
        <sz val="10"/>
        <color rgb="FFFF0000"/>
        <rFont val="Verdana"/>
        <family val="2"/>
      </rPr>
      <t xml:space="preserve"> </t>
    </r>
    <r>
      <rPr>
        <sz val="10"/>
        <color rgb="FFFF0000"/>
        <rFont val="Verdana"/>
        <family val="2"/>
      </rPr>
      <t>– This field is a calculated field and presents the “daily rate of pay”.  The payroll calculator will calculate the daily rate of pay based on the following formula:</t>
    </r>
  </si>
  <si>
    <t>• To view the summer payments by employee, go to PA20, in the Direct Selection box, enter Infotype 15 and STy 1315.</t>
  </si>
  <si>
    <t>Payroll and Tax Services Summer Pay Calculator</t>
  </si>
  <si>
    <t>Summer Session Payroll Process Steps:</t>
  </si>
  <si>
    <t>Holidays During the Summer:</t>
  </si>
  <si>
    <t>Verify Pay Information Entered:</t>
  </si>
  <si>
    <t>PNW</t>
  </si>
  <si>
    <t>Purdue Northwest</t>
  </si>
  <si>
    <t>Reasons why paper summer calc was used:</t>
  </si>
  <si>
    <t>New Hire/Rehire/Add Additional appointment effective after first day of month</t>
  </si>
  <si>
    <t>Other - please explain</t>
  </si>
  <si>
    <t>Concurrent employee working in two or more positions; FTE's total more than 1.00</t>
  </si>
  <si>
    <t>Transfer/Position Reclassification/Change in Pay effective after first day of month</t>
  </si>
  <si>
    <t>Reason for using calc:</t>
  </si>
  <si>
    <r>
      <t>NOTE:</t>
    </r>
    <r>
      <rPr>
        <sz val="10"/>
        <rFont val="Verdana"/>
        <family val="2"/>
      </rPr>
      <t xml:space="preserve"> When completing a Summer Pay Calculator for an employee from a different org unit, enter the </t>
    </r>
    <r>
      <rPr>
        <b/>
        <sz val="10"/>
        <rFont val="Verdana"/>
        <family val="2"/>
      </rPr>
      <t>org unit number and name of the paying department</t>
    </r>
    <r>
      <rPr>
        <sz val="10"/>
        <rFont val="Verdana"/>
        <family val="2"/>
      </rPr>
      <t>.  Use the reason or explanation section to indicate the home org unit has been contacted.  The Business Office staff from both org units will determine the entry of cost distribution.</t>
    </r>
  </si>
  <si>
    <r>
      <rPr>
        <b/>
        <sz val="10"/>
        <rFont val="Verdana"/>
        <family val="2"/>
      </rPr>
      <t>NOTE:</t>
    </r>
    <r>
      <rPr>
        <sz val="10"/>
        <rFont val="Verdana"/>
        <family val="2"/>
      </rPr>
      <t xml:space="preserve">  Any change to an employee’s CUL during the summer requires a separate calculation to be performed for each CUL.</t>
    </r>
  </si>
  <si>
    <r>
      <rPr>
        <b/>
        <sz val="10"/>
        <rFont val="Verdana"/>
        <family val="2"/>
      </rPr>
      <t>NOTE:</t>
    </r>
    <r>
      <rPr>
        <sz val="10"/>
        <rFont val="Verdana"/>
        <family val="2"/>
      </rPr>
      <t xml:space="preserve">  Summer CUL should exceed 100% ONLY for </t>
    </r>
    <r>
      <rPr>
        <b/>
        <sz val="10"/>
        <rFont val="Verdana"/>
        <family val="2"/>
      </rPr>
      <t>summer intensive courses</t>
    </r>
    <r>
      <rPr>
        <sz val="10"/>
        <rFont val="Verdana"/>
        <family val="2"/>
      </rPr>
      <t xml:space="preserve">.  </t>
    </r>
    <r>
      <rPr>
        <b/>
        <u/>
        <sz val="10"/>
        <rFont val="Verdana"/>
        <family val="2"/>
      </rPr>
      <t>List the course</t>
    </r>
    <r>
      <rPr>
        <b/>
        <sz val="10"/>
        <rFont val="Verdana"/>
        <family val="2"/>
      </rPr>
      <t xml:space="preserve"> </t>
    </r>
    <r>
      <rPr>
        <b/>
        <u/>
        <sz val="10"/>
        <rFont val="Verdana"/>
        <family val="2"/>
      </rPr>
      <t>number</t>
    </r>
    <r>
      <rPr>
        <u/>
        <sz val="10"/>
        <rFont val="Verdana"/>
        <family val="2"/>
      </rPr>
      <t xml:space="preserve"> </t>
    </r>
    <r>
      <rPr>
        <b/>
        <u/>
        <sz val="10"/>
        <rFont val="Verdana"/>
        <family val="2"/>
      </rPr>
      <t>for the summer intensive pay calculator in the explanation section</t>
    </r>
    <r>
      <rPr>
        <sz val="10"/>
        <rFont val="Verdana"/>
        <family val="2"/>
      </rPr>
      <t>.</t>
    </r>
  </si>
  <si>
    <r>
      <rPr>
        <b/>
        <sz val="10"/>
        <rFont val="Verdana"/>
        <family val="2"/>
      </rPr>
      <t>NOTE:</t>
    </r>
    <r>
      <rPr>
        <sz val="10"/>
        <rFont val="Verdana"/>
        <family val="2"/>
      </rPr>
      <t xml:space="preserve">  Any change to an employee’s annual salary during the summer requires a separate calculation to be performed for each annual salary amount. </t>
    </r>
  </si>
  <si>
    <t>• If the employee has not been paid for a specific pay period, the payment amount will be changed to reflect the correct amount.</t>
  </si>
  <si>
    <t>• If payment has already occurred, the Payroll Appointment Specialists will increase/decrease the pay amount with the next pay period.</t>
  </si>
  <si>
    <t>• If an overpayment has occurred, the department should notify Payroll as well as making a note in the Explanation section on the Summer Pay Calculator.  Once Payroll has entered the overpayment, Payroll will contact the department to discuss pay back options.</t>
  </si>
  <si>
    <t>PNW for Purdue Northwest</t>
  </si>
  <si>
    <t>FW for Fort Wayne</t>
  </si>
  <si>
    <t>WL for West Lafayette</t>
  </si>
  <si>
    <t>Full-Time AY Salary X .02778 / 5 X CUL %    (2.778%/week divided by 5 days/week x CUL %)</t>
  </si>
  <si>
    <r>
      <rPr>
        <b/>
        <sz val="10"/>
        <color rgb="FFFF0000"/>
        <rFont val="Verdana"/>
        <family val="2"/>
      </rPr>
      <t>Example:</t>
    </r>
    <r>
      <rPr>
        <sz val="10"/>
        <color rgb="FFFF0000"/>
        <rFont val="Verdana"/>
        <family val="2"/>
      </rPr>
      <t xml:space="preserve">  Full-Time AY Salary is $50,000 and the employee is 50% CUL</t>
    </r>
  </si>
  <si>
    <t>50,000 X .02778 / 5 X .50 = $138.90</t>
  </si>
  <si>
    <t>$138.90 is the daily rate of pay for this employee</t>
  </si>
  <si>
    <r>
      <rPr>
        <b/>
        <sz val="10"/>
        <rFont val="Verdana"/>
        <family val="2"/>
      </rPr>
      <t>NOTE:</t>
    </r>
    <r>
      <rPr>
        <sz val="10"/>
        <rFont val="Verdana"/>
        <family val="2"/>
      </rPr>
      <t xml:space="preserve">  CUL for graduate staff should follow the same process as during the academic year.  CUL should be made in increments of 25% (i.e. 25%, 50%, etc.).  Appointments beyond 50% may be made in any increments of CUL from 55% to 70%.</t>
    </r>
  </si>
  <si>
    <t>Correction/Revision to previous paper summer calculator</t>
  </si>
  <si>
    <t>SUMMER FTE</t>
  </si>
  <si>
    <t>Change in FTE during the month (no change in full time annual rate)</t>
  </si>
  <si>
    <t>BW PERIOD</t>
  </si>
  <si>
    <t>Period</t>
  </si>
  <si>
    <t>Enter beginning date in the first cell under PP 10 the rest of the dates will fill automatically</t>
  </si>
  <si>
    <t>Enter paydate for Period 10 the rest of the paydates will fill automatically</t>
  </si>
  <si>
    <t>PP</t>
  </si>
  <si>
    <t>Max Days</t>
  </si>
  <si>
    <t>Source of Funding:</t>
  </si>
  <si>
    <t>CAMPUS (WL,PNW, FW)</t>
  </si>
  <si>
    <r>
      <t xml:space="preserve">Date of Origin:
</t>
    </r>
    <r>
      <rPr>
        <sz val="10"/>
        <color rgb="FFFF3300"/>
        <rFont val="Arial"/>
        <family val="2"/>
      </rPr>
      <t>SELECT the last day 
worked in pay period</t>
    </r>
  </si>
  <si>
    <r>
      <t>Department Contact (</t>
    </r>
    <r>
      <rPr>
        <u/>
        <sz val="10"/>
        <color indexed="10"/>
        <rFont val="Arial"/>
        <family val="2"/>
      </rPr>
      <t>Name &amp; Phone Number</t>
    </r>
    <r>
      <rPr>
        <sz val="10"/>
        <color indexed="10"/>
        <rFont val="Arial"/>
        <family val="2"/>
      </rPr>
      <t xml:space="preserve">):  </t>
    </r>
  </si>
  <si>
    <t>Campus dropdown</t>
  </si>
  <si>
    <t>Employee Group dropdown</t>
  </si>
  <si>
    <t>Fiscal Year</t>
  </si>
  <si>
    <t>Fiscal Year Breakdown</t>
  </si>
  <si>
    <t>Daily Value through 6/30</t>
  </si>
  <si>
    <t>Daily Value staring 7/1</t>
  </si>
  <si>
    <t>Holidays are counted in the total number of days eligible to be paid.</t>
  </si>
  <si>
    <t xml:space="preserve">• </t>
  </si>
  <si>
    <t>Staff member notifies Business Office of days to be worked in each Summer Session Pay Period.</t>
  </si>
  <si>
    <t>Business Office uses PA20 screen in OnePurdue to collect employee’s current appointment information.</t>
  </si>
  <si>
    <t>Click on the Assignment Details icon to display all appointments for an employee.</t>
  </si>
  <si>
    <r>
      <t xml:space="preserve">Identify the appointment which will be continued during the Summer Session and record the Personnel Number associated with the appointment receiving summer pay.  </t>
    </r>
    <r>
      <rPr>
        <b/>
        <sz val="10"/>
        <color indexed="10"/>
        <rFont val="Verdana"/>
        <family val="2"/>
      </rPr>
      <t>NOTE:  The Personnel Number must be for a 9 Month AY Exempt position.</t>
    </r>
  </si>
  <si>
    <r>
      <t xml:space="preserve">Enter the following data into the </t>
    </r>
    <r>
      <rPr>
        <b/>
        <u/>
        <sz val="10"/>
        <rFont val="Verdana"/>
        <family val="2"/>
      </rPr>
      <t>Summer Session Payroll Calculator</t>
    </r>
    <r>
      <rPr>
        <sz val="10"/>
        <rFont val="Verdana"/>
        <family val="2"/>
      </rPr>
      <t>.</t>
    </r>
  </si>
  <si>
    <r>
      <rPr>
        <b/>
        <u/>
        <sz val="11"/>
        <color rgb="FF002060"/>
        <rFont val="Verdana"/>
        <family val="2"/>
      </rPr>
      <t>PERSON ID</t>
    </r>
    <r>
      <rPr>
        <b/>
        <sz val="11"/>
        <color rgb="FF002060"/>
        <rFont val="Verdana"/>
        <family val="2"/>
      </rPr>
      <t xml:space="preserve"> </t>
    </r>
    <r>
      <rPr>
        <b/>
        <sz val="10"/>
        <rFont val="Verdana"/>
        <family val="2"/>
      </rPr>
      <t xml:space="preserve">– </t>
    </r>
    <r>
      <rPr>
        <sz val="10"/>
        <rFont val="Verdana"/>
        <family val="2"/>
      </rPr>
      <t>Enter the employee’s person ID from the OnePurdue system in PA2</t>
    </r>
  </si>
  <si>
    <r>
      <rPr>
        <b/>
        <u/>
        <sz val="11"/>
        <color rgb="FF002060"/>
        <rFont val="Verdana"/>
        <family val="2"/>
      </rPr>
      <t>PERSONNEL NUMBER</t>
    </r>
    <r>
      <rPr>
        <b/>
        <i/>
        <sz val="11"/>
        <rFont val="Verdana"/>
        <family val="2"/>
      </rPr>
      <t xml:space="preserve"> </t>
    </r>
    <r>
      <rPr>
        <sz val="10"/>
        <rFont val="Verdana"/>
        <family val="2"/>
      </rPr>
      <t>–</t>
    </r>
    <r>
      <rPr>
        <b/>
        <i/>
        <sz val="10"/>
        <rFont val="Verdana"/>
        <family val="2"/>
      </rPr>
      <t xml:space="preserve"> </t>
    </r>
    <r>
      <rPr>
        <sz val="10"/>
        <rFont val="Verdana"/>
        <family val="2"/>
      </rPr>
      <t>Enter the employee’s personnel number from OnePurdue.  If concurrently employed, enter the personnel number associated with the appointment receiving summer pay.</t>
    </r>
  </si>
  <si>
    <r>
      <rPr>
        <b/>
        <u/>
        <sz val="11"/>
        <color rgb="FF002060"/>
        <rFont val="Verdana"/>
        <family val="2"/>
      </rPr>
      <t>LAST NAME &amp; FIRST NAME</t>
    </r>
    <r>
      <rPr>
        <b/>
        <i/>
        <sz val="11"/>
        <rFont val="Verdana"/>
        <family val="2"/>
      </rPr>
      <t xml:space="preserve"> </t>
    </r>
    <r>
      <rPr>
        <sz val="11"/>
        <rFont val="Verdana"/>
        <family val="2"/>
      </rPr>
      <t xml:space="preserve">– </t>
    </r>
    <r>
      <rPr>
        <sz val="10"/>
        <rFont val="Verdana"/>
        <family val="2"/>
      </rPr>
      <t>Enter the employee’s last name and first name.</t>
    </r>
  </si>
  <si>
    <r>
      <rPr>
        <b/>
        <u/>
        <sz val="11"/>
        <color rgb="FF002060"/>
        <rFont val="Verdana"/>
        <family val="2"/>
      </rPr>
      <t>CAMPUS</t>
    </r>
    <r>
      <rPr>
        <b/>
        <i/>
        <sz val="11"/>
        <rFont val="Verdana"/>
        <family val="2"/>
      </rPr>
      <t xml:space="preserve"> </t>
    </r>
    <r>
      <rPr>
        <sz val="11"/>
        <rFont val="Verdana"/>
        <family val="2"/>
      </rPr>
      <t xml:space="preserve">– </t>
    </r>
    <r>
      <rPr>
        <sz val="10"/>
        <rFont val="Verdana"/>
        <family val="2"/>
      </rPr>
      <t>Select the</t>
    </r>
    <r>
      <rPr>
        <sz val="11"/>
        <rFont val="Verdana"/>
        <family val="2"/>
      </rPr>
      <t xml:space="preserve"> </t>
    </r>
    <r>
      <rPr>
        <sz val="10"/>
        <rFont val="Verdana"/>
        <family val="2"/>
      </rPr>
      <t xml:space="preserve">appropriate campus that is paying the summer pay from the drop down box.  </t>
    </r>
    <r>
      <rPr>
        <u/>
        <sz val="10"/>
        <rFont val="Verdana"/>
        <family val="2"/>
      </rPr>
      <t>This field must be exact</t>
    </r>
    <r>
      <rPr>
        <sz val="10"/>
        <rFont val="Verdana"/>
        <family val="2"/>
      </rPr>
      <t>.  The campus code selected also controls the maximum number of days that are available for the respective campus for the calculations. The valid codes are as follows:</t>
    </r>
  </si>
  <si>
    <r>
      <rPr>
        <b/>
        <u/>
        <sz val="11"/>
        <color rgb="FF002060"/>
        <rFont val="Verdana"/>
        <family val="2"/>
      </rPr>
      <t>EMPLOYEE GROUP</t>
    </r>
    <r>
      <rPr>
        <sz val="10"/>
        <rFont val="Verdana"/>
        <family val="2"/>
      </rPr>
      <t xml:space="preserve"> – Choose the appropriate employee group from the drop down box.</t>
    </r>
  </si>
  <si>
    <r>
      <rPr>
        <b/>
        <u/>
        <sz val="11"/>
        <color rgb="FF002060"/>
        <rFont val="Verdana"/>
        <family val="2"/>
      </rPr>
      <t>ORG UNIT NUMBER and NAME</t>
    </r>
    <r>
      <rPr>
        <b/>
        <sz val="11"/>
        <rFont val="Verdana"/>
        <family val="2"/>
      </rPr>
      <t xml:space="preserve"> – </t>
    </r>
    <r>
      <rPr>
        <sz val="10"/>
        <rFont val="Verdana"/>
        <family val="2"/>
      </rPr>
      <t>Enter the employee’s organizational unit – generally the home org unit.  During summer session (outside the academic year) staff may work in a different org unit.</t>
    </r>
  </si>
  <si>
    <r>
      <rPr>
        <b/>
        <u/>
        <sz val="11"/>
        <color rgb="FF002060"/>
        <rFont val="Verdana"/>
        <family val="2"/>
      </rPr>
      <t>SUMMER CUL</t>
    </r>
    <r>
      <rPr>
        <sz val="11"/>
        <rFont val="Verdana"/>
        <family val="2"/>
      </rPr>
      <t xml:space="preserve"> – </t>
    </r>
    <r>
      <rPr>
        <sz val="10"/>
        <rFont val="Verdana"/>
        <family val="2"/>
      </rPr>
      <t>Enter the employee’s CUL for the pay periods being calculated.  CUL percent may vary for faculty, A/P and lecturers.  The summer calculator allows for 2 decimal places.</t>
    </r>
  </si>
  <si>
    <r>
      <rPr>
        <b/>
        <u/>
        <sz val="11"/>
        <color rgb="FF002060"/>
        <rFont val="Verdana"/>
        <family val="2"/>
      </rPr>
      <t>ENTER Number of Days Working in Pay Status Per Period</t>
    </r>
    <r>
      <rPr>
        <b/>
        <i/>
        <sz val="11"/>
        <rFont val="Verdana"/>
        <family val="2"/>
      </rPr>
      <t xml:space="preserve"> </t>
    </r>
    <r>
      <rPr>
        <sz val="11"/>
        <rFont val="Verdana"/>
        <family val="2"/>
      </rPr>
      <t xml:space="preserve">– </t>
    </r>
    <r>
      <rPr>
        <sz val="10"/>
        <rFont val="Verdana"/>
        <family val="2"/>
      </rPr>
      <t>Enter the number of days to be paid for each pay period.  If the employee is entitled to receive pay for a holiday,  include the holiday in the number of days to be paid.</t>
    </r>
  </si>
  <si>
    <r>
      <rPr>
        <b/>
        <u/>
        <sz val="11"/>
        <color rgb="FF002060"/>
        <rFont val="Verdana"/>
        <family val="2"/>
      </rPr>
      <t>Number of Days Not Worked Per Period</t>
    </r>
    <r>
      <rPr>
        <sz val="10"/>
        <rFont val="Verdana"/>
        <family val="2"/>
      </rPr>
      <t xml:space="preserve"> – This field will populate based on the number of days available in the pay period less the number of days worked.</t>
    </r>
  </si>
  <si>
    <r>
      <rPr>
        <b/>
        <u/>
        <sz val="11"/>
        <color rgb="FF002060"/>
        <rFont val="Verdana"/>
        <family val="2"/>
      </rPr>
      <t>Warning messages</t>
    </r>
    <r>
      <rPr>
        <sz val="11"/>
        <rFont val="Verdana"/>
        <family val="2"/>
      </rPr>
      <t xml:space="preserve"> </t>
    </r>
    <r>
      <rPr>
        <sz val="10"/>
        <rFont val="Verdana"/>
        <family val="2"/>
      </rPr>
      <t xml:space="preserve">will be displayed if the number of days entered exceed the maximum allowed.  Verify the correct campus has been chosen and correct if necessary or correct the number of days.  </t>
    </r>
  </si>
  <si>
    <r>
      <rPr>
        <b/>
        <u/>
        <sz val="11"/>
        <color rgb="FF002060"/>
        <rFont val="Verdana"/>
        <family val="2"/>
      </rPr>
      <t>Date of Origin</t>
    </r>
    <r>
      <rPr>
        <b/>
        <sz val="12"/>
        <rFont val="Verdana"/>
        <family val="2"/>
      </rPr>
      <t xml:space="preserve"> </t>
    </r>
    <r>
      <rPr>
        <sz val="11"/>
        <rFont val="Verdana"/>
        <family val="2"/>
      </rPr>
      <t>–</t>
    </r>
    <r>
      <rPr>
        <b/>
        <sz val="12"/>
        <rFont val="Verdana"/>
        <family val="2"/>
      </rPr>
      <t xml:space="preserve"> </t>
    </r>
    <r>
      <rPr>
        <sz val="10"/>
        <rFont val="Verdana"/>
        <family val="2"/>
      </rPr>
      <t>departments will</t>
    </r>
    <r>
      <rPr>
        <b/>
        <sz val="12"/>
        <rFont val="Verdana"/>
        <family val="2"/>
      </rPr>
      <t xml:space="preserve"> </t>
    </r>
    <r>
      <rPr>
        <sz val="10"/>
        <rFont val="Verdana"/>
        <family val="2"/>
      </rPr>
      <t xml:space="preserve">select the date of origin from the drop down box for each Pay Period to be paid.  </t>
    </r>
    <r>
      <rPr>
        <u/>
        <sz val="10"/>
        <rFont val="Verdana"/>
        <family val="2"/>
      </rPr>
      <t xml:space="preserve">This date should be the last day worked in the Pay Period and will be entered on IT0015 </t>
    </r>
    <r>
      <rPr>
        <u/>
        <sz val="10"/>
        <rFont val="Verdana"/>
        <family val="2"/>
      </rPr>
      <t>along with the pay amount</t>
    </r>
    <r>
      <rPr>
        <sz val="10"/>
        <rFont val="Verdana"/>
        <family val="2"/>
      </rPr>
      <t xml:space="preserve">.  </t>
    </r>
  </si>
  <si>
    <r>
      <rPr>
        <b/>
        <u/>
        <sz val="11"/>
        <color rgb="FF002060"/>
        <rFont val="Verdana"/>
        <family val="2"/>
      </rPr>
      <t>Pay Adjustments</t>
    </r>
    <r>
      <rPr>
        <sz val="10"/>
        <rFont val="Verdana"/>
        <family val="2"/>
      </rPr>
      <t xml:space="preserve"> – To revise a previously processed Summer Pay Calculator, check the “Revised” box and complete the calculator showing the correct payment.  Also complete the “Revised Pay” section with “was paid/scheduled to be paid" and "should have been paid" calculations for the affected pay periods.  </t>
    </r>
  </si>
  <si>
    <t xml:space="preserve">https://sharepoint.purdue.edu/sites/treasurer/bpr/training/Shared%20Documents/Additional%20Payments%20(Recurring%20or%20Non-Recurring)%20-%20Create%20or%20Correct.docx </t>
  </si>
  <si>
    <t>Enter the summer pay using PA 30 infotype 0015 using wage type 1315. The summer pay calculator must be attached as supporting
documentation. Reference the Process for Additional Payments</t>
  </si>
  <si>
    <t>Pay Period No.</t>
  </si>
  <si>
    <t>AY Start/End</t>
  </si>
  <si>
    <t>Period Start Date</t>
  </si>
  <si>
    <t>Period End Date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</si>
  <si>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</si>
  <si>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</si>
  <si>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</si>
  <si>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</si>
  <si>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</si>
  <si>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</si>
  <si>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</si>
  <si>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</si>
  <si>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</si>
  <si>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</si>
  <si>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</si>
  <si>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</si>
  <si>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</si>
  <si>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</si>
  <si>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</si>
  <si>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</si>
  <si>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</si>
  <si>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</si>
  <si>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</si>
  <si>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</si>
  <si>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</si>
  <si>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</si>
  <si>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</si>
  <si>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</si>
  <si>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</si>
  <si>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</si>
  <si>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Enter the start date for each campus</t>
  </si>
  <si>
    <t>Paydate</t>
  </si>
  <si>
    <t>-</t>
  </si>
  <si>
    <t>Start day of PP 10</t>
  </si>
  <si>
    <t>&lt;------</t>
  </si>
  <si>
    <t>https://www.purdue.edu/hr/paytimepractices/summerpay/index.php</t>
  </si>
  <si>
    <t>Paydates</t>
  </si>
  <si>
    <t>Graduate Research Assistant</t>
  </si>
  <si>
    <t>Graduate Teaching Assistant</t>
  </si>
  <si>
    <t>Graduate Lecturer</t>
  </si>
  <si>
    <t>Graduate A/P</t>
  </si>
  <si>
    <t>Instructions for Using Biweekly Summer Pay Calculator</t>
  </si>
  <si>
    <t>The Biweekly Summer Pay Calculator can be found on the Payroll and Tax Services website:</t>
  </si>
  <si>
    <r>
      <rPr>
        <b/>
        <u/>
        <sz val="11"/>
        <color rgb="FF002060"/>
        <rFont val="Verdana"/>
        <family val="2"/>
      </rPr>
      <t>FULL TIME ACADEMIC YEAR SALARY VALUE</t>
    </r>
    <r>
      <rPr>
        <sz val="11"/>
        <rFont val="Verdana"/>
        <family val="2"/>
      </rPr>
      <t xml:space="preserve"> – </t>
    </r>
    <r>
      <rPr>
        <sz val="10"/>
        <rFont val="Verdana"/>
        <family val="2"/>
      </rPr>
      <t>Enter the employee’s</t>
    </r>
    <r>
      <rPr>
        <u/>
        <sz val="10"/>
        <rFont val="Verdana"/>
        <family val="2"/>
      </rPr>
      <t xml:space="preserve"> full-time academic year salary value </t>
    </r>
    <r>
      <rPr>
        <sz val="10"/>
        <rFont val="Verdana"/>
        <family val="2"/>
      </rPr>
      <t xml:space="preserve">for each pay period being calculated.  For budgeted employees, use the current rate of pay for pay periods 5 and 6.  For pay periods 7 and 8, use the new budgeted rates.  </t>
    </r>
  </si>
  <si>
    <t xml:space="preserve">BIWEEKLY - SUMMER PAY CALCULATOR </t>
  </si>
  <si>
    <r>
      <t xml:space="preserve"> </t>
    </r>
    <r>
      <rPr>
        <i/>
        <sz val="10"/>
        <color rgb="FF000000"/>
        <rFont val="Arial"/>
        <family val="2"/>
      </rPr>
      <t xml:space="preserve">Navigate the Calculator using the </t>
    </r>
    <r>
      <rPr>
        <i/>
        <sz val="10.5"/>
        <color rgb="FF0000FF"/>
        <rFont val="Arial"/>
        <family val="2"/>
      </rPr>
      <t>TAB key to move forward</t>
    </r>
    <r>
      <rPr>
        <i/>
        <sz val="10.5"/>
        <color rgb="FF000000"/>
        <rFont val="Arial"/>
        <family val="2"/>
      </rPr>
      <t xml:space="preserve">, </t>
    </r>
    <r>
      <rPr>
        <i/>
        <sz val="10.5"/>
        <color rgb="FF0000FF"/>
        <rFont val="Arial"/>
        <family val="2"/>
      </rPr>
      <t>Shift(TAB) to reverse.</t>
    </r>
  </si>
  <si>
    <r>
      <t>Data entry in blue fields only.  Choose employee group from drop down vaules</t>
    </r>
    <r>
      <rPr>
        <i/>
        <sz val="11"/>
        <color rgb="FF0000FF"/>
        <rFont val="Arial"/>
        <family val="2"/>
      </rPr>
      <t>.</t>
    </r>
  </si>
  <si>
    <t>12/20/21-01/02/22</t>
  </si>
  <si>
    <t>12/19/22-01/01/23</t>
  </si>
  <si>
    <t>14 (23-24)</t>
  </si>
  <si>
    <t>23/24</t>
  </si>
  <si>
    <t>07/01/23-07/02/23</t>
  </si>
  <si>
    <t>End of Summer PFW</t>
  </si>
  <si>
    <t>End of Summer WL/PNW</t>
  </si>
  <si>
    <t>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</si>
</sst>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0.0000"/>
    <numFmt numFmtId="165" formatCode="_(* #,##0.0_);_(* \(#,##0.0\);_(* &quot;-&quot;?_);_(@_)"/>
    <numFmt numFmtId="166" formatCode="mm\ \-\ dd\ \-\ yy"/>
    <numFmt numFmtId="167" formatCode="#,##0.0_);\(#,##0.0\)"/>
    <numFmt numFmtId="168" formatCode="m/d/yy;@"/>
  </numFmts>
  <fonts count="52" x14ac:knownFonts="1">
    <font>
      <sz val="10"/>
      <name val="Arial"/>
    </font>
    <font>
      <sz val="10"/>
      <name val="Arial"/>
      <family val="2"/>
    </font>
    <font>
      <sz val="8"/>
      <name val="Arial"/>
      <family val="2"/>
    </font>
    <font>
      <b/>
      <sz val="10"/>
      <name val="Arial"/>
      <family val="2"/>
    </font>
    <font>
      <u/>
      <sz val="10"/>
      <color indexed="12"/>
      <name val="Arial"/>
      <family val="2"/>
    </font>
    <font>
      <sz val="10"/>
      <color indexed="10"/>
      <name val="Arial"/>
      <family val="2"/>
    </font>
    <font>
      <sz val="10"/>
      <color indexed="9"/>
      <name val="Arial"/>
      <family val="2"/>
    </font>
    <font>
      <b/>
      <sz val="12"/>
      <name val="Arial"/>
      <family val="2"/>
    </font>
    <font>
      <sz val="10"/>
      <name val="Verdana"/>
      <family val="2"/>
    </font>
    <font>
      <sz val="10"/>
      <name val="Arial"/>
      <family val="2"/>
    </font>
    <font>
      <sz val="9"/>
      <name val="Arial"/>
      <family val="2"/>
    </font>
    <font>
      <u/>
      <sz val="10"/>
      <name val="Arial"/>
      <family val="2"/>
    </font>
    <font>
      <sz val="12"/>
      <name val="Arial"/>
      <family val="2"/>
    </font>
    <font>
      <b/>
      <sz val="14"/>
      <name val="Verdana"/>
      <family val="2"/>
    </font>
    <font>
      <b/>
      <sz val="16"/>
      <name val="Verdana"/>
      <family val="2"/>
    </font>
    <font>
      <b/>
      <sz val="12"/>
      <name val="Verdana"/>
      <family val="2"/>
    </font>
    <font>
      <sz val="11"/>
      <name val="Verdana"/>
      <family val="2"/>
    </font>
    <font>
      <b/>
      <sz val="11"/>
      <name val="Verdana"/>
      <family val="2"/>
    </font>
    <font>
      <b/>
      <sz val="10"/>
      <name val="Verdana"/>
      <family val="2"/>
    </font>
    <font>
      <sz val="10"/>
      <name val="Verdana"/>
      <family val="2"/>
    </font>
    <font>
      <b/>
      <sz val="10"/>
      <color indexed="10"/>
      <name val="Verdana"/>
      <family val="2"/>
    </font>
    <font>
      <b/>
      <i/>
      <sz val="11"/>
      <name val="Verdana"/>
      <family val="2"/>
    </font>
    <font>
      <b/>
      <i/>
      <sz val="10"/>
      <name val="Verdana"/>
      <family val="2"/>
    </font>
    <font>
      <u/>
      <sz val="10"/>
      <name val="Verdana"/>
      <family val="2"/>
    </font>
    <font>
      <b/>
      <u/>
      <sz val="10"/>
      <name val="Verdana"/>
      <family val="2"/>
    </font>
    <font>
      <b/>
      <sz val="9"/>
      <name val="Arial"/>
      <family val="2"/>
    </font>
    <font>
      <b/>
      <sz val="6"/>
      <name val="Verdana"/>
      <family val="2"/>
    </font>
    <font>
      <b/>
      <sz val="10"/>
      <color rgb="FFFF0000"/>
      <name val="Verdana"/>
      <family val="2"/>
    </font>
    <font>
      <sz val="8"/>
      <color rgb="FF000000"/>
      <name val="Tahoma"/>
      <family val="2"/>
    </font>
    <font>
      <b/>
      <i/>
      <sz val="10"/>
      <color rgb="FFFF0000"/>
      <name val="Verdana"/>
      <family val="2"/>
    </font>
    <font>
      <sz val="10"/>
      <color rgb="FFFF0000"/>
      <name val="Verdana"/>
      <family val="2"/>
    </font>
    <font>
      <b/>
      <u/>
      <sz val="11"/>
      <name val="Verdana"/>
      <family val="2"/>
    </font>
    <font>
      <b/>
      <u/>
      <sz val="11"/>
      <color rgb="FF002060"/>
      <name val="Verdana"/>
      <family val="2"/>
    </font>
    <font>
      <b/>
      <sz val="11"/>
      <color rgb="FF002060"/>
      <name val="Verdana"/>
      <family val="2"/>
    </font>
    <font>
      <sz val="10"/>
      <color rgb="FFFF3300"/>
      <name val="Arial"/>
      <family val="2"/>
    </font>
    <font>
      <i/>
      <u/>
      <sz val="10"/>
      <color indexed="12"/>
      <name val="Arial"/>
      <family val="2"/>
    </font>
    <font>
      <i/>
      <sz val="10"/>
      <name val="Arial"/>
      <family val="2"/>
    </font>
    <font>
      <sz val="10"/>
      <color rgb="FFFF0000"/>
      <name val="Arial"/>
      <family val="2"/>
    </font>
    <font>
      <u/>
      <sz val="10"/>
      <color indexed="10"/>
      <name val="Arial"/>
      <family val="2"/>
    </font>
    <font>
      <strike/>
      <sz val="10"/>
      <name val="Arial"/>
      <family val="2"/>
    </font>
    <font>
      <sz val="9"/>
      <color indexed="10"/>
      <name val="Arial Narrow"/>
      <family val="2"/>
    </font>
    <font>
      <sz val="11"/>
      <color rgb="FF006100"/>
      <name val="Calibri"/>
      <family val="2"/>
      <scheme val="minor"/>
    </font>
    <font>
      <sz val="9"/>
      <color rgb="FF006100"/>
      <name val="Calibri"/>
      <family val="2"/>
      <scheme val="minor"/>
    </font>
    <font>
      <sz val="9"/>
      <name val="Calibri"/>
      <family val="2"/>
      <scheme val="minor"/>
    </font>
    <font>
      <sz val="10"/>
      <color theme="0"/>
      <name val="Arial"/>
      <family val="2"/>
    </font>
    <font>
      <sz val="14"/>
      <color rgb="FF000000"/>
      <name val="Arial"/>
      <family val="2"/>
    </font>
    <font>
      <sz val="10"/>
      <color rgb="FF000000"/>
      <name val="Arial"/>
      <family val="2"/>
    </font>
    <font>
      <i/>
      <sz val="10"/>
      <color rgb="FF000000"/>
      <name val="Arial"/>
      <family val="2"/>
    </font>
    <font>
      <i/>
      <sz val="10.5"/>
      <color rgb="FF0000FF"/>
      <name val="Arial"/>
      <family val="2"/>
    </font>
    <font>
      <i/>
      <sz val="10.5"/>
      <color rgb="FF000000"/>
      <name val="Arial"/>
      <family val="2"/>
    </font>
    <font>
      <i/>
      <sz val="11"/>
      <color rgb="FF0000FF"/>
      <name val="Arial"/>
      <family val="2"/>
    </font>
    <font>
      <b/>
      <sz val="8"/>
      <name val="Arial"/>
      <family val="2"/>
    </font>
  </fonts>
  <fills count="24">
    <fill>
      <patternFill patternType="none"/>
    </fill>
    <fill>
      <patternFill patternType="gray125"/>
    </fill>
    <fill>
      <patternFill patternType="solid">
        <fgColor rgb="FFDDFFDD"/>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6EFCE"/>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E8F4FE"/>
        <bgColor indexed="64"/>
      </patternFill>
    </fill>
    <fill>
      <patternFill patternType="solid">
        <fgColor theme="0" tint="-0.34998626667073579"/>
        <bgColor indexed="64"/>
      </patternFill>
    </fill>
    <fill>
      <patternFill patternType="solid">
        <fgColor rgb="FFEBFFEB"/>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249977111117893"/>
        <bgColor indexed="64"/>
      </patternFill>
    </fill>
  </fills>
  <borders count="39">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indexed="64"/>
      </right>
      <top style="medium">
        <color indexed="64"/>
      </top>
      <bottom/>
      <diagonal/>
    </border>
    <border>
      <left style="thin">
        <color indexed="64"/>
      </left>
      <right style="thin">
        <color indexed="64"/>
      </right>
      <top/>
      <bottom/>
      <diagonal/>
    </border>
  </borders>
  <cellStyleXfs count="8">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1" fillId="0" borderId="0" applyFont="0" applyFill="0" applyBorder="0" applyAlignment="0" applyProtection="0"/>
    <xf numFmtId="0" fontId="1" fillId="0" borderId="0"/>
    <xf numFmtId="0" fontId="1" fillId="0" borderId="0"/>
    <xf numFmtId="0" fontId="41" fillId="10" borderId="0" applyNumberFormat="0" applyBorder="0" applyAlignment="0" applyProtection="0"/>
  </cellStyleXfs>
  <cellXfs count="309">
    <xf numFmtId="0" fontId="0" fillId="0" borderId="0" xfId="0"/>
    <xf numFmtId="0" fontId="0" fillId="0" borderId="0" xfId="0" applyAlignment="1">
      <alignment wrapText="1"/>
    </xf>
    <xf numFmtId="0" fontId="3" fillId="0" borderId="0" xfId="0" applyFont="1" applyAlignment="1">
      <alignment vertical="center"/>
    </xf>
    <xf numFmtId="0" fontId="6" fillId="0" borderId="0" xfId="0" applyFont="1"/>
    <xf numFmtId="0" fontId="1" fillId="0" borderId="0" xfId="0" applyFont="1"/>
    <xf numFmtId="49" fontId="11" fillId="0" borderId="7" xfId="0" applyNumberFormat="1" applyFont="1" applyBorder="1"/>
    <xf numFmtId="0" fontId="11" fillId="0" borderId="7" xfId="0" applyFont="1" applyBorder="1"/>
    <xf numFmtId="0" fontId="11" fillId="0" borderId="0" xfId="0" applyFont="1"/>
    <xf numFmtId="0" fontId="1" fillId="0" borderId="0" xfId="0" applyFont="1" applyAlignment="1">
      <alignment horizontal="right"/>
    </xf>
    <xf numFmtId="0" fontId="14" fillId="0" borderId="0" xfId="0" applyFont="1" applyAlignment="1">
      <alignment horizontal="center" vertical="top" wrapText="1"/>
    </xf>
    <xf numFmtId="0" fontId="13"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5"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xf>
    <xf numFmtId="0" fontId="4" fillId="0" borderId="0" xfId="2" applyAlignment="1" applyProtection="1"/>
    <xf numFmtId="0" fontId="15" fillId="0" borderId="0" xfId="0" applyFont="1"/>
    <xf numFmtId="0" fontId="14" fillId="0" borderId="0" xfId="0" applyFont="1"/>
    <xf numFmtId="0" fontId="13" fillId="0" borderId="0" xfId="0" applyFont="1"/>
    <xf numFmtId="0" fontId="8" fillId="0" borderId="0" xfId="0" applyFont="1"/>
    <xf numFmtId="0" fontId="16" fillId="0" borderId="0" xfId="0" applyFont="1"/>
    <xf numFmtId="0" fontId="18" fillId="0" borderId="0" xfId="0" applyFont="1"/>
    <xf numFmtId="0" fontId="26" fillId="0" borderId="0" xfId="0" applyFont="1"/>
    <xf numFmtId="0" fontId="17" fillId="0" borderId="0" xfId="0" applyFont="1"/>
    <xf numFmtId="0" fontId="0" fillId="0" borderId="0" xfId="0" applyAlignment="1">
      <alignment vertical="top"/>
    </xf>
    <xf numFmtId="0" fontId="8" fillId="0" borderId="0" xfId="0" applyFont="1" applyAlignment="1">
      <alignment vertical="top"/>
    </xf>
    <xf numFmtId="0" fontId="0" fillId="0" borderId="0" xfId="0" applyAlignment="1">
      <alignment horizontal="left" indent="1"/>
    </xf>
    <xf numFmtId="0" fontId="0" fillId="0" borderId="34" xfId="0" applyBorder="1" applyAlignment="1">
      <alignment vertical="top" wrapText="1"/>
    </xf>
    <xf numFmtId="0" fontId="27" fillId="0" borderId="35" xfId="0" applyFont="1" applyBorder="1" applyAlignment="1">
      <alignment vertical="top" wrapText="1"/>
    </xf>
    <xf numFmtId="0" fontId="30" fillId="0" borderId="35" xfId="0" applyFont="1" applyBorder="1" applyAlignment="1">
      <alignment vertical="top" wrapText="1"/>
    </xf>
    <xf numFmtId="0" fontId="0" fillId="0" borderId="36" xfId="0" applyBorder="1" applyAlignment="1">
      <alignment vertical="top" wrapText="1"/>
    </xf>
    <xf numFmtId="0" fontId="8" fillId="0" borderId="0" xfId="0" applyFont="1" applyAlignment="1">
      <alignment horizontal="left" vertical="top" wrapText="1" indent="1"/>
    </xf>
    <xf numFmtId="0" fontId="30" fillId="0" borderId="35" xfId="0" applyFont="1" applyBorder="1" applyAlignment="1">
      <alignment horizontal="left" vertical="top" indent="5"/>
    </xf>
    <xf numFmtId="0" fontId="30" fillId="0" borderId="35" xfId="0" applyFont="1" applyBorder="1" applyAlignment="1">
      <alignment horizontal="left" vertical="top" wrapText="1" indent="5"/>
    </xf>
    <xf numFmtId="0" fontId="30" fillId="0" borderId="35" xfId="0" applyFont="1" applyBorder="1" applyAlignment="1">
      <alignment horizontal="left" vertical="top" indent="11"/>
    </xf>
    <xf numFmtId="0" fontId="30" fillId="0" borderId="35" xfId="0" applyFont="1" applyBorder="1" applyAlignment="1">
      <alignment horizontal="left" vertical="top" wrapText="1" indent="11"/>
    </xf>
    <xf numFmtId="0" fontId="1" fillId="0" borderId="11"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0" fillId="4" borderId="20" xfId="0" applyFill="1" applyBorder="1" applyAlignment="1">
      <alignment horizontal="center" vertical="top"/>
    </xf>
    <xf numFmtId="0" fontId="0" fillId="4" borderId="20" xfId="0" applyFill="1" applyBorder="1" applyAlignment="1">
      <alignment horizontal="center"/>
    </xf>
    <xf numFmtId="0" fontId="1" fillId="4" borderId="20" xfId="0" applyFont="1" applyFill="1" applyBorder="1" applyAlignment="1">
      <alignment horizontal="center"/>
    </xf>
    <xf numFmtId="0" fontId="3" fillId="0" borderId="0" xfId="0" applyFont="1"/>
    <xf numFmtId="0" fontId="1" fillId="0" borderId="11" xfId="0" applyFont="1" applyBorder="1"/>
    <xf numFmtId="0" fontId="1" fillId="0" borderId="14" xfId="0" applyFont="1" applyBorder="1"/>
    <xf numFmtId="0" fontId="1" fillId="0" borderId="1" xfId="0" applyFont="1" applyBorder="1"/>
    <xf numFmtId="0" fontId="1" fillId="0" borderId="2" xfId="0" applyFont="1" applyBorder="1"/>
    <xf numFmtId="0" fontId="1" fillId="0" borderId="3" xfId="0" applyFont="1" applyBorder="1"/>
    <xf numFmtId="0" fontId="1" fillId="0" borderId="20" xfId="0" applyFont="1" applyBorder="1" applyAlignment="1">
      <alignment vertical="top"/>
    </xf>
    <xf numFmtId="0" fontId="1" fillId="0" borderId="12" xfId="0" applyFont="1" applyBorder="1"/>
    <xf numFmtId="0" fontId="1" fillId="0" borderId="7" xfId="0" applyFont="1" applyBorder="1"/>
    <xf numFmtId="0" fontId="1" fillId="0" borderId="13" xfId="0" applyFont="1" applyBorder="1"/>
    <xf numFmtId="4" fontId="1" fillId="0" borderId="0" xfId="1" applyNumberFormat="1" applyFont="1" applyFill="1" applyBorder="1" applyProtection="1"/>
    <xf numFmtId="164" fontId="1" fillId="0" borderId="0" xfId="0" applyNumberFormat="1" applyFont="1"/>
    <xf numFmtId="0" fontId="1" fillId="0" borderId="10" xfId="0" applyFont="1" applyBorder="1"/>
    <xf numFmtId="49" fontId="1" fillId="0" borderId="0" xfId="0" applyNumberFormat="1" applyFont="1"/>
    <xf numFmtId="44" fontId="1" fillId="0" borderId="0" xfId="0" applyNumberFormat="1" applyFont="1"/>
    <xf numFmtId="44" fontId="1" fillId="0" borderId="0" xfId="1" applyFont="1" applyFill="1" applyBorder="1" applyProtection="1"/>
    <xf numFmtId="0" fontId="1" fillId="0" borderId="0" xfId="0" applyFont="1" applyAlignment="1">
      <alignment vertical="center"/>
    </xf>
    <xf numFmtId="0" fontId="1" fillId="0" borderId="15" xfId="0" applyFont="1" applyBorder="1"/>
    <xf numFmtId="0" fontId="1" fillId="0" borderId="5" xfId="0" applyFont="1" applyBorder="1"/>
    <xf numFmtId="0" fontId="1" fillId="0" borderId="16" xfId="0" applyFont="1" applyBorder="1"/>
    <xf numFmtId="44" fontId="1" fillId="0" borderId="7" xfId="0" applyNumberFormat="1" applyFont="1" applyBorder="1"/>
    <xf numFmtId="0" fontId="1" fillId="0" borderId="8" xfId="0" applyFont="1" applyBorder="1"/>
    <xf numFmtId="0" fontId="1" fillId="0" borderId="4" xfId="0" applyFont="1" applyBorder="1"/>
    <xf numFmtId="44" fontId="1" fillId="0" borderId="4" xfId="0" applyNumberFormat="1" applyFont="1" applyBorder="1"/>
    <xf numFmtId="44" fontId="1" fillId="0" borderId="4" xfId="0" applyNumberFormat="1" applyFont="1" applyBorder="1" applyAlignment="1">
      <alignment horizontal="center"/>
    </xf>
    <xf numFmtId="7" fontId="1" fillId="0" borderId="4" xfId="0" applyNumberFormat="1" applyFont="1" applyBorder="1"/>
    <xf numFmtId="0" fontId="1" fillId="0" borderId="0" xfId="0" applyFont="1" applyAlignment="1">
      <alignment horizontal="left"/>
    </xf>
    <xf numFmtId="0" fontId="35" fillId="0" borderId="0" xfId="2" applyFont="1" applyFill="1" applyBorder="1" applyAlignment="1" applyProtection="1">
      <alignment horizontal="left"/>
    </xf>
    <xf numFmtId="0" fontId="36" fillId="0" borderId="0" xfId="0" applyFont="1" applyAlignment="1">
      <alignment horizontal="right"/>
    </xf>
    <xf numFmtId="167" fontId="1" fillId="0" borderId="22" xfId="0" applyNumberFormat="1" applyFont="1" applyBorder="1" applyAlignment="1">
      <alignment horizontal="center"/>
    </xf>
    <xf numFmtId="0" fontId="5" fillId="0" borderId="10" xfId="0" applyFont="1" applyBorder="1"/>
    <xf numFmtId="2" fontId="1" fillId="0" borderId="0" xfId="0" applyNumberFormat="1" applyFont="1"/>
    <xf numFmtId="0" fontId="1" fillId="0" borderId="4" xfId="0" applyFont="1" applyBorder="1" applyAlignment="1">
      <alignment horizontal="center" vertical="center" wrapText="1"/>
    </xf>
    <xf numFmtId="0" fontId="1" fillId="0" borderId="4" xfId="0" applyFont="1" applyBorder="1" applyAlignment="1">
      <alignment horizontal="center"/>
    </xf>
    <xf numFmtId="0" fontId="37" fillId="0" borderId="0" xfId="0" applyFont="1"/>
    <xf numFmtId="0" fontId="39" fillId="0" borderId="0" xfId="0" applyFont="1"/>
    <xf numFmtId="0" fontId="37" fillId="3" borderId="0" xfId="0" applyFont="1" applyFill="1"/>
    <xf numFmtId="0" fontId="36" fillId="0" borderId="0" xfId="0" applyFont="1" applyAlignment="1">
      <alignment horizontal="center"/>
    </xf>
    <xf numFmtId="0" fontId="3" fillId="0" borderId="0" xfId="0" applyFont="1" applyAlignment="1">
      <alignment horizontal="center" vertical="center"/>
    </xf>
    <xf numFmtId="0" fontId="40" fillId="0" borderId="25" xfId="0" applyFont="1" applyBorder="1"/>
    <xf numFmtId="0" fontId="1" fillId="0" borderId="38" xfId="0" applyFont="1" applyBorder="1" applyAlignment="1">
      <alignment horizontal="center"/>
    </xf>
    <xf numFmtId="0" fontId="0" fillId="5" borderId="10" xfId="0" applyFill="1" applyBorder="1"/>
    <xf numFmtId="0" fontId="0" fillId="5" borderId="22" xfId="0" applyFill="1" applyBorder="1"/>
    <xf numFmtId="0" fontId="1" fillId="5" borderId="25" xfId="0" applyFont="1" applyFill="1" applyBorder="1"/>
    <xf numFmtId="0" fontId="0" fillId="0" borderId="0" xfId="0" applyAlignment="1">
      <alignment horizontal="center" vertical="top"/>
    </xf>
    <xf numFmtId="14" fontId="0" fillId="0" borderId="0" xfId="0" applyNumberFormat="1" applyAlignment="1">
      <alignment horizontal="center" vertical="top"/>
    </xf>
    <xf numFmtId="0" fontId="10" fillId="4" borderId="20" xfId="0" applyFont="1" applyFill="1" applyBorder="1"/>
    <xf numFmtId="0" fontId="1" fillId="0" borderId="20" xfId="0" applyFont="1" applyBorder="1"/>
    <xf numFmtId="0" fontId="24" fillId="0" borderId="0" xfId="0" applyFont="1" applyAlignment="1">
      <alignment horizontal="left" vertical="top"/>
    </xf>
    <xf numFmtId="0" fontId="4" fillId="0" borderId="0" xfId="2" applyAlignment="1" applyProtection="1">
      <alignment vertical="top" wrapText="1"/>
    </xf>
    <xf numFmtId="0" fontId="8" fillId="0" borderId="0" xfId="0" applyFont="1" applyAlignment="1">
      <alignment horizontal="left" vertical="top"/>
    </xf>
    <xf numFmtId="0" fontId="17" fillId="0" borderId="0" xfId="0" applyFont="1" applyAlignment="1">
      <alignment vertical="top"/>
    </xf>
    <xf numFmtId="0" fontId="17" fillId="0" borderId="0" xfId="0" applyFont="1" applyAlignment="1">
      <alignment vertical="top" wrapText="1"/>
    </xf>
    <xf numFmtId="0" fontId="8" fillId="0" borderId="0" xfId="0" applyFont="1" applyAlignment="1">
      <alignment horizontal="left" vertical="top" indent="1"/>
    </xf>
    <xf numFmtId="0" fontId="18" fillId="0" borderId="0" xfId="0" applyFont="1" applyAlignment="1">
      <alignment horizontal="left" vertical="top" wrapText="1" indent="1"/>
    </xf>
    <xf numFmtId="0" fontId="17" fillId="0" borderId="0" xfId="0" applyFont="1" applyAlignment="1">
      <alignment horizontal="left" vertical="top" wrapText="1"/>
    </xf>
    <xf numFmtId="0" fontId="15" fillId="0" borderId="0" xfId="0" applyFont="1" applyAlignment="1">
      <alignment horizontal="left" vertical="top" wrapText="1"/>
    </xf>
    <xf numFmtId="0" fontId="31"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8" fillId="0" borderId="0" xfId="0" applyFont="1" applyAlignment="1">
      <alignment horizontal="left"/>
    </xf>
    <xf numFmtId="0" fontId="4" fillId="0" borderId="0" xfId="2" applyAlignment="1" applyProtection="1">
      <alignment horizontal="left" vertical="top" wrapText="1" indent="1"/>
    </xf>
    <xf numFmtId="0" fontId="1" fillId="0" borderId="20" xfId="0" quotePrefix="1" applyFont="1" applyBorder="1" applyAlignment="1" applyProtection="1">
      <alignment horizontal="center"/>
      <protection locked="0"/>
    </xf>
    <xf numFmtId="0" fontId="1" fillId="0" borderId="20" xfId="0" applyFont="1" applyBorder="1" applyAlignment="1" applyProtection="1">
      <alignment horizontal="center"/>
      <protection locked="0"/>
    </xf>
    <xf numFmtId="0" fontId="0" fillId="0" borderId="20" xfId="0" applyBorder="1" applyAlignment="1" applyProtection="1">
      <alignment horizontal="center"/>
      <protection locked="0"/>
    </xf>
    <xf numFmtId="0" fontId="1" fillId="4" borderId="6" xfId="0" applyFont="1" applyFill="1" applyBorder="1" applyAlignment="1">
      <alignment horizontal="center" vertical="top"/>
    </xf>
    <xf numFmtId="0" fontId="0" fillId="4" borderId="6" xfId="0" applyFill="1" applyBorder="1" applyAlignment="1">
      <alignment horizontal="center"/>
    </xf>
    <xf numFmtId="0" fontId="1" fillId="4" borderId="6" xfId="0" applyFont="1" applyFill="1" applyBorder="1" applyAlignment="1">
      <alignment horizontal="center"/>
    </xf>
    <xf numFmtId="0" fontId="3" fillId="7" borderId="19" xfId="0" applyFont="1" applyFill="1" applyBorder="1"/>
    <xf numFmtId="0" fontId="3" fillId="7" borderId="20" xfId="0" applyFont="1" applyFill="1" applyBorder="1"/>
    <xf numFmtId="0" fontId="1" fillId="7" borderId="22" xfId="0" applyFont="1" applyFill="1" applyBorder="1"/>
    <xf numFmtId="0" fontId="1" fillId="7" borderId="20" xfId="0" applyFont="1" applyFill="1" applyBorder="1"/>
    <xf numFmtId="0" fontId="0" fillId="7" borderId="22" xfId="0" applyFill="1" applyBorder="1"/>
    <xf numFmtId="0" fontId="0" fillId="7" borderId="20" xfId="0" applyFill="1" applyBorder="1"/>
    <xf numFmtId="0" fontId="3" fillId="9" borderId="20" xfId="0" applyFont="1" applyFill="1" applyBorder="1"/>
    <xf numFmtId="0" fontId="1" fillId="9" borderId="20" xfId="0" applyFont="1" applyFill="1" applyBorder="1"/>
    <xf numFmtId="49" fontId="25" fillId="11" borderId="20" xfId="0" applyNumberFormat="1" applyFont="1" applyFill="1" applyBorder="1" applyAlignment="1">
      <alignment horizontal="center" vertical="center" wrapText="1"/>
    </xf>
    <xf numFmtId="0" fontId="25" fillId="11" borderId="20" xfId="0" applyFont="1" applyFill="1" applyBorder="1" applyAlignment="1">
      <alignment horizontal="center" vertical="center" wrapText="1"/>
    </xf>
    <xf numFmtId="14" fontId="25" fillId="11" borderId="20" xfId="0" applyNumberFormat="1" applyFont="1" applyFill="1" applyBorder="1" applyAlignment="1">
      <alignment horizontal="center" vertical="center" wrapText="1"/>
    </xf>
    <xf numFmtId="0" fontId="25" fillId="11" borderId="20" xfId="0" applyFont="1" applyFill="1" applyBorder="1" applyAlignment="1">
      <alignment horizontal="center" vertical="center"/>
    </xf>
    <xf numFmtId="14" fontId="10" fillId="0" borderId="20" xfId="0" applyNumberFormat="1" applyFont="1" applyBorder="1"/>
    <xf numFmtId="49" fontId="10" fillId="0" borderId="20" xfId="0" applyNumberFormat="1" applyFont="1" applyBorder="1" applyAlignment="1">
      <alignment horizontal="center"/>
    </xf>
    <xf numFmtId="1" fontId="10" fillId="0" borderId="20" xfId="0" applyNumberFormat="1" applyFont="1" applyBorder="1" applyAlignment="1">
      <alignment horizontal="center"/>
    </xf>
    <xf numFmtId="14" fontId="10" fillId="0" borderId="20" xfId="0" applyNumberFormat="1" applyFont="1" applyBorder="1" applyAlignment="1">
      <alignment horizontal="center"/>
    </xf>
    <xf numFmtId="14" fontId="42" fillId="0" borderId="20" xfId="7" applyNumberFormat="1" applyFont="1" applyFill="1" applyBorder="1" applyAlignment="1">
      <alignment horizontal="center"/>
    </xf>
    <xf numFmtId="0" fontId="10" fillId="0" borderId="20" xfId="0" applyFont="1" applyBorder="1" applyAlignment="1">
      <alignment horizontal="center"/>
    </xf>
    <xf numFmtId="0" fontId="10" fillId="0" borderId="19" xfId="0" applyFont="1" applyBorder="1" applyAlignment="1">
      <alignment horizontal="center"/>
    </xf>
    <xf numFmtId="49" fontId="10" fillId="0" borderId="20" xfId="0" applyNumberFormat="1" applyFont="1" applyBorder="1"/>
    <xf numFmtId="0" fontId="10" fillId="0" borderId="20" xfId="0" applyFont="1" applyBorder="1"/>
    <xf numFmtId="0" fontId="10" fillId="0" borderId="0" xfId="0" applyFont="1"/>
    <xf numFmtId="0" fontId="0" fillId="0" borderId="0" xfId="0" applyAlignment="1">
      <alignment horizontal="left" wrapText="1"/>
    </xf>
    <xf numFmtId="49" fontId="10" fillId="3" borderId="20" xfId="0" applyNumberFormat="1" applyFont="1" applyFill="1" applyBorder="1" applyAlignment="1">
      <alignment horizontal="center"/>
    </xf>
    <xf numFmtId="49" fontId="43" fillId="3" borderId="20" xfId="0" applyNumberFormat="1" applyFont="1" applyFill="1" applyBorder="1" applyAlignment="1">
      <alignment horizontal="center"/>
    </xf>
    <xf numFmtId="0" fontId="0" fillId="4" borderId="19" xfId="0" applyFill="1" applyBorder="1"/>
    <xf numFmtId="0" fontId="0" fillId="4" borderId="19" xfId="0" applyFill="1" applyBorder="1" applyAlignment="1">
      <alignment horizontal="center"/>
    </xf>
    <xf numFmtId="0" fontId="1" fillId="5" borderId="12" xfId="0" applyFont="1" applyFill="1" applyBorder="1"/>
    <xf numFmtId="0" fontId="0" fillId="5" borderId="7" xfId="0" applyFill="1" applyBorder="1" applyAlignment="1">
      <alignment horizontal="center"/>
    </xf>
    <xf numFmtId="0" fontId="0" fillId="14" borderId="20" xfId="0" applyFill="1" applyBorder="1"/>
    <xf numFmtId="0" fontId="0" fillId="4" borderId="25" xfId="0" applyFill="1" applyBorder="1" applyAlignment="1">
      <alignment horizontal="center"/>
    </xf>
    <xf numFmtId="0" fontId="3" fillId="15" borderId="20" xfId="0" applyFont="1" applyFill="1" applyBorder="1" applyAlignment="1">
      <alignment horizontal="center" vertical="center"/>
    </xf>
    <xf numFmtId="14" fontId="3" fillId="15" borderId="20" xfId="0" applyNumberFormat="1" applyFont="1" applyFill="1" applyBorder="1" applyAlignment="1">
      <alignment horizontal="center" vertical="center"/>
    </xf>
    <xf numFmtId="0" fontId="0" fillId="0" borderId="0" xfId="0" applyAlignment="1">
      <alignment horizontal="center" vertical="center"/>
    </xf>
    <xf numFmtId="0" fontId="3" fillId="13" borderId="20" xfId="0" applyFont="1" applyFill="1" applyBorder="1" applyAlignment="1">
      <alignment horizontal="center" vertical="center"/>
    </xf>
    <xf numFmtId="14" fontId="3" fillId="13" borderId="20" xfId="0" applyNumberFormat="1" applyFont="1" applyFill="1" applyBorder="1" applyAlignment="1">
      <alignment horizontal="center" vertical="center"/>
    </xf>
    <xf numFmtId="0" fontId="1" fillId="0" borderId="0" xfId="0" applyFont="1" applyAlignment="1">
      <alignment wrapText="1"/>
    </xf>
    <xf numFmtId="0" fontId="3" fillId="14" borderId="20" xfId="0" applyFont="1" applyFill="1" applyBorder="1"/>
    <xf numFmtId="0" fontId="0" fillId="0" borderId="0" xfId="0" applyAlignment="1">
      <alignment horizontal="left" vertical="top" wrapText="1"/>
    </xf>
    <xf numFmtId="0" fontId="3" fillId="7" borderId="22" xfId="0" applyFont="1" applyFill="1" applyBorder="1"/>
    <xf numFmtId="1" fontId="10" fillId="3" borderId="20" xfId="0" applyNumberFormat="1" applyFont="1" applyFill="1" applyBorder="1" applyAlignment="1">
      <alignment horizontal="center"/>
    </xf>
    <xf numFmtId="14" fontId="10" fillId="3" borderId="20" xfId="0" applyNumberFormat="1" applyFont="1" applyFill="1" applyBorder="1" applyAlignment="1">
      <alignment horizontal="center"/>
    </xf>
    <xf numFmtId="14" fontId="42" fillId="3" borderId="20" xfId="7" applyNumberFormat="1" applyFont="1" applyFill="1" applyBorder="1" applyAlignment="1">
      <alignment horizontal="center"/>
    </xf>
    <xf numFmtId="14" fontId="10" fillId="3" borderId="20" xfId="0" applyNumberFormat="1" applyFont="1" applyFill="1" applyBorder="1"/>
    <xf numFmtId="0" fontId="0" fillId="0" borderId="0" xfId="0" applyAlignment="1">
      <alignment horizontal="left" vertical="top"/>
    </xf>
    <xf numFmtId="0" fontId="10" fillId="0" borderId="20" xfId="0" applyFont="1" applyBorder="1" applyAlignment="1" applyProtection="1">
      <alignment horizontal="center"/>
      <protection locked="0"/>
    </xf>
    <xf numFmtId="14" fontId="10" fillId="12" borderId="20" xfId="0" applyNumberFormat="1" applyFont="1" applyFill="1" applyBorder="1" applyAlignment="1" applyProtection="1">
      <alignment horizontal="center" vertical="top"/>
      <protection locked="0"/>
    </xf>
    <xf numFmtId="0" fontId="10" fillId="3" borderId="20" xfId="0" applyFont="1" applyFill="1" applyBorder="1" applyAlignment="1">
      <alignment horizontal="center"/>
    </xf>
    <xf numFmtId="0" fontId="1" fillId="16" borderId="23" xfId="0" applyFont="1" applyFill="1" applyBorder="1" applyAlignment="1" applyProtection="1">
      <alignment horizontal="center"/>
      <protection locked="0"/>
    </xf>
    <xf numFmtId="0" fontId="1" fillId="16" borderId="23" xfId="0" applyFont="1" applyFill="1" applyBorder="1" applyAlignment="1" applyProtection="1">
      <alignment horizontal="center" vertical="center"/>
      <protection locked="0"/>
    </xf>
    <xf numFmtId="2" fontId="1" fillId="16" borderId="23" xfId="4" applyNumberFormat="1" applyFont="1" applyFill="1" applyBorder="1" applyAlignment="1" applyProtection="1">
      <alignment horizontal="center"/>
      <protection locked="0"/>
    </xf>
    <xf numFmtId="44" fontId="1" fillId="16" borderId="23" xfId="1" applyFont="1" applyFill="1" applyBorder="1" applyAlignment="1" applyProtection="1">
      <alignment horizontal="center"/>
      <protection locked="0"/>
    </xf>
    <xf numFmtId="165" fontId="1" fillId="16" borderId="20" xfId="0" applyNumberFormat="1" applyFont="1" applyFill="1" applyBorder="1" applyAlignment="1" applyProtection="1">
      <alignment horizontal="center"/>
      <protection locked="0"/>
    </xf>
    <xf numFmtId="0" fontId="1" fillId="16" borderId="7" xfId="0" applyFont="1" applyFill="1" applyBorder="1" applyAlignment="1" applyProtection="1">
      <alignment horizontal="center"/>
      <protection locked="0"/>
    </xf>
    <xf numFmtId="4" fontId="1" fillId="17" borderId="20" xfId="1" applyNumberFormat="1" applyFont="1" applyFill="1" applyBorder="1" applyProtection="1"/>
    <xf numFmtId="165" fontId="1" fillId="17" borderId="20" xfId="0" applyNumberFormat="1" applyFont="1" applyFill="1" applyBorder="1"/>
    <xf numFmtId="0" fontId="51" fillId="18" borderId="23" xfId="0" applyFont="1" applyFill="1" applyBorder="1" applyAlignment="1">
      <alignment horizontal="center"/>
    </xf>
    <xf numFmtId="0" fontId="1" fillId="18" borderId="0" xfId="0" applyFont="1" applyFill="1" applyAlignment="1">
      <alignment horizontal="center"/>
    </xf>
    <xf numFmtId="0" fontId="1" fillId="18" borderId="20" xfId="0" applyFont="1" applyFill="1" applyBorder="1" applyAlignment="1">
      <alignment vertical="top"/>
    </xf>
    <xf numFmtId="0" fontId="1" fillId="18" borderId="20" xfId="0" applyFont="1" applyFill="1" applyBorder="1"/>
    <xf numFmtId="0" fontId="0" fillId="18" borderId="20" xfId="0" applyFill="1" applyBorder="1" applyAlignment="1">
      <alignment horizontal="center" vertical="top"/>
    </xf>
    <xf numFmtId="0" fontId="1" fillId="18" borderId="20" xfId="0" applyFont="1" applyFill="1" applyBorder="1" applyAlignment="1">
      <alignment horizontal="center" vertical="top"/>
    </xf>
    <xf numFmtId="0" fontId="1" fillId="19" borderId="20" xfId="0" applyFont="1" applyFill="1" applyBorder="1" applyAlignment="1">
      <alignment vertical="top"/>
    </xf>
    <xf numFmtId="0" fontId="1" fillId="19" borderId="20" xfId="0" applyFont="1" applyFill="1" applyBorder="1"/>
    <xf numFmtId="0" fontId="1" fillId="19" borderId="20" xfId="0" applyFont="1" applyFill="1" applyBorder="1" applyAlignment="1">
      <alignment horizontal="center" vertical="top"/>
    </xf>
    <xf numFmtId="0" fontId="0" fillId="19" borderId="20" xfId="0" applyFill="1" applyBorder="1" applyAlignment="1">
      <alignment horizontal="center" vertical="top"/>
    </xf>
    <xf numFmtId="0" fontId="0" fillId="18" borderId="19" xfId="0" applyFill="1" applyBorder="1" applyAlignment="1">
      <alignment horizontal="center" vertical="top"/>
    </xf>
    <xf numFmtId="0" fontId="1" fillId="6" borderId="20" xfId="0" applyFont="1" applyFill="1" applyBorder="1" applyAlignment="1">
      <alignment horizontal="center" vertical="top"/>
    </xf>
    <xf numFmtId="0" fontId="0" fillId="6" borderId="20" xfId="0" applyFill="1" applyBorder="1" applyAlignment="1">
      <alignment horizontal="center" vertical="top"/>
    </xf>
    <xf numFmtId="168" fontId="0" fillId="0" borderId="20" xfId="0" applyNumberFormat="1" applyBorder="1"/>
    <xf numFmtId="168" fontId="44" fillId="20" borderId="20" xfId="0" applyNumberFormat="1" applyFont="1" applyFill="1" applyBorder="1"/>
    <xf numFmtId="168" fontId="10" fillId="0" borderId="20" xfId="0" applyNumberFormat="1" applyFont="1" applyBorder="1"/>
    <xf numFmtId="168" fontId="1" fillId="0" borderId="20" xfId="0" applyNumberFormat="1" applyFont="1" applyBorder="1"/>
    <xf numFmtId="14" fontId="3" fillId="21" borderId="20" xfId="0" applyNumberFormat="1" applyFont="1" applyFill="1" applyBorder="1" applyAlignment="1">
      <alignment horizontal="center"/>
    </xf>
    <xf numFmtId="14" fontId="3" fillId="22" borderId="20" xfId="0" applyNumberFormat="1" applyFont="1" applyFill="1" applyBorder="1" applyAlignment="1">
      <alignment horizontal="center"/>
    </xf>
    <xf numFmtId="168" fontId="0" fillId="21" borderId="20" xfId="0" applyNumberFormat="1" applyFill="1" applyBorder="1"/>
    <xf numFmtId="168" fontId="0" fillId="22" borderId="20" xfId="0" applyNumberFormat="1" applyFill="1" applyBorder="1"/>
    <xf numFmtId="168" fontId="0" fillId="23" borderId="20" xfId="0" applyNumberFormat="1" applyFill="1" applyBorder="1"/>
    <xf numFmtId="14" fontId="3" fillId="23" borderId="20" xfId="0" applyNumberFormat="1" applyFont="1" applyFill="1" applyBorder="1" applyAlignment="1">
      <alignment horizontal="center"/>
    </xf>
    <xf numFmtId="168" fontId="44" fillId="11" borderId="20" xfId="0" applyNumberFormat="1" applyFont="1" applyFill="1" applyBorder="1"/>
    <xf numFmtId="0" fontId="10" fillId="0" borderId="20" xfId="0" quotePrefix="1" applyFont="1" applyBorder="1" applyAlignment="1" applyProtection="1">
      <alignment horizontal="center"/>
      <protection locked="0"/>
    </xf>
    <xf numFmtId="0" fontId="45" fillId="0" borderId="0" xfId="0" applyFont="1" applyAlignment="1">
      <alignment horizontal="center" vertical="center" readingOrder="1"/>
    </xf>
    <xf numFmtId="0" fontId="46" fillId="0" borderId="0" xfId="0" applyFont="1" applyAlignment="1">
      <alignment horizontal="center" vertical="center" readingOrder="1"/>
    </xf>
    <xf numFmtId="0" fontId="48" fillId="0" borderId="0" xfId="0" applyFont="1" applyAlignment="1">
      <alignment horizontal="center" vertical="center" readingOrder="1"/>
    </xf>
    <xf numFmtId="0" fontId="3" fillId="0" borderId="0" xfId="0" applyFont="1" applyAlignment="1">
      <alignment horizontal="center" vertical="center"/>
    </xf>
    <xf numFmtId="0" fontId="3" fillId="0" borderId="4" xfId="0" applyFont="1" applyBorder="1" applyAlignment="1">
      <alignment horizontal="center" vertical="center"/>
    </xf>
    <xf numFmtId="44" fontId="1" fillId="16" borderId="25" xfId="0" applyNumberFormat="1" applyFont="1" applyFill="1" applyBorder="1" applyAlignment="1" applyProtection="1">
      <alignment horizontal="center"/>
      <protection locked="0"/>
    </xf>
    <xf numFmtId="44" fontId="1" fillId="16" borderId="10" xfId="0" applyNumberFormat="1" applyFont="1" applyFill="1" applyBorder="1" applyAlignment="1" applyProtection="1">
      <alignment horizontal="center"/>
      <protection locked="0"/>
    </xf>
    <xf numFmtId="44" fontId="1" fillId="16" borderId="22" xfId="0" applyNumberFormat="1" applyFont="1" applyFill="1" applyBorder="1" applyAlignment="1" applyProtection="1">
      <alignment horizontal="center"/>
      <protection locked="0"/>
    </xf>
    <xf numFmtId="0" fontId="1" fillId="19" borderId="20" xfId="0" applyFont="1" applyFill="1" applyBorder="1" applyAlignment="1">
      <alignment horizontal="center"/>
    </xf>
    <xf numFmtId="0" fontId="51" fillId="19" borderId="26" xfId="0" applyFont="1" applyFill="1" applyBorder="1" applyAlignment="1">
      <alignment horizontal="center"/>
    </xf>
    <xf numFmtId="0" fontId="51" fillId="19" borderId="24" xfId="0" applyFont="1" applyFill="1" applyBorder="1" applyAlignment="1">
      <alignment horizontal="center"/>
    </xf>
    <xf numFmtId="0" fontId="1" fillId="18" borderId="20" xfId="0" applyFont="1" applyFill="1" applyBorder="1" applyAlignment="1">
      <alignment horizontal="center"/>
    </xf>
    <xf numFmtId="0" fontId="1" fillId="19" borderId="21" xfId="0" applyFont="1" applyFill="1" applyBorder="1" applyAlignment="1">
      <alignment horizontal="center"/>
    </xf>
    <xf numFmtId="44" fontId="1" fillId="16" borderId="26" xfId="1" applyFont="1" applyFill="1" applyBorder="1" applyAlignment="1" applyProtection="1">
      <alignment horizontal="center"/>
      <protection locked="0"/>
    </xf>
    <xf numFmtId="44" fontId="1" fillId="16" borderId="24" xfId="1" applyFont="1" applyFill="1" applyBorder="1" applyAlignment="1" applyProtection="1">
      <alignment horizontal="center"/>
      <protection locked="0"/>
    </xf>
    <xf numFmtId="4" fontId="1" fillId="17" borderId="25" xfId="1" applyNumberFormat="1" applyFont="1" applyFill="1" applyBorder="1" applyAlignment="1" applyProtection="1">
      <alignment horizontal="right"/>
    </xf>
    <xf numFmtId="4" fontId="1" fillId="17" borderId="22" xfId="1" applyNumberFormat="1" applyFont="1" applyFill="1" applyBorder="1" applyAlignment="1" applyProtection="1">
      <alignment horizontal="right"/>
    </xf>
    <xf numFmtId="0" fontId="1" fillId="16" borderId="26" xfId="0" applyFont="1" applyFill="1" applyBorder="1" applyAlignment="1" applyProtection="1">
      <alignment horizontal="center"/>
      <protection locked="0"/>
    </xf>
    <xf numFmtId="0" fontId="1" fillId="16" borderId="27" xfId="0" applyFont="1" applyFill="1" applyBorder="1" applyAlignment="1" applyProtection="1">
      <alignment horizontal="center"/>
      <protection locked="0"/>
    </xf>
    <xf numFmtId="0" fontId="1" fillId="16" borderId="24" xfId="0" applyFont="1" applyFill="1" applyBorder="1" applyAlignment="1" applyProtection="1">
      <alignment horizontal="center"/>
      <protection locked="0"/>
    </xf>
    <xf numFmtId="0" fontId="1" fillId="16" borderId="7" xfId="0" applyFont="1" applyFill="1" applyBorder="1" applyProtection="1">
      <protection locked="0"/>
    </xf>
    <xf numFmtId="0" fontId="1" fillId="16" borderId="13" xfId="0" applyFont="1" applyFill="1" applyBorder="1" applyProtection="1">
      <protection locked="0"/>
    </xf>
    <xf numFmtId="0" fontId="1" fillId="16" borderId="26" xfId="0" applyFont="1" applyFill="1" applyBorder="1" applyAlignment="1" applyProtection="1">
      <alignment horizontal="center" vertical="center"/>
      <protection locked="0"/>
    </xf>
    <xf numFmtId="0" fontId="1" fillId="16" borderId="24" xfId="0" applyFont="1" applyFill="1" applyBorder="1" applyAlignment="1" applyProtection="1">
      <alignment horizontal="center" vertical="center"/>
      <protection locked="0"/>
    </xf>
    <xf numFmtId="166" fontId="5" fillId="16" borderId="20" xfId="0" applyNumberFormat="1" applyFont="1" applyFill="1" applyBorder="1" applyAlignment="1" applyProtection="1">
      <alignment horizontal="center" vertical="center" wrapText="1"/>
      <protection locked="0"/>
    </xf>
    <xf numFmtId="44" fontId="1" fillId="18" borderId="20" xfId="0" applyNumberFormat="1" applyFont="1" applyFill="1" applyBorder="1" applyAlignment="1">
      <alignment vertical="center"/>
    </xf>
    <xf numFmtId="44" fontId="1" fillId="19" borderId="20" xfId="0" applyNumberFormat="1" applyFont="1" applyFill="1" applyBorder="1" applyAlignment="1">
      <alignment vertical="center"/>
    </xf>
    <xf numFmtId="44" fontId="1" fillId="17" borderId="20" xfId="0" applyNumberFormat="1" applyFont="1" applyFill="1" applyBorder="1"/>
    <xf numFmtId="7" fontId="1" fillId="17" borderId="29" xfId="0" applyNumberFormat="1" applyFont="1" applyFill="1" applyBorder="1"/>
    <xf numFmtId="44" fontId="1" fillId="16" borderId="20" xfId="0" applyNumberFormat="1" applyFont="1" applyFill="1" applyBorder="1" applyAlignment="1" applyProtection="1">
      <alignment horizontal="center"/>
      <protection locked="0"/>
    </xf>
    <xf numFmtId="0" fontId="1" fillId="2" borderId="20" xfId="0" applyFont="1" applyFill="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31" xfId="0" applyFont="1" applyBorder="1" applyAlignment="1">
      <alignment horizontal="center"/>
    </xf>
    <xf numFmtId="0" fontId="1" fillId="0" borderId="16" xfId="0" applyFont="1" applyBorder="1" applyAlignment="1">
      <alignment horizontal="center"/>
    </xf>
    <xf numFmtId="0" fontId="1" fillId="0" borderId="7" xfId="0" applyFont="1" applyBorder="1" applyAlignment="1">
      <alignment horizontal="center"/>
    </xf>
    <xf numFmtId="0" fontId="1" fillId="0" borderId="32" xfId="0" applyFont="1" applyBorder="1" applyAlignment="1">
      <alignment horizontal="center"/>
    </xf>
    <xf numFmtId="0" fontId="1" fillId="0" borderId="0" xfId="0" applyFont="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4" xfId="0" applyFont="1" applyBorder="1" applyAlignment="1">
      <alignment horizontal="center"/>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36" fillId="0" borderId="0" xfId="0" applyFont="1" applyAlignment="1">
      <alignment horizontal="center"/>
    </xf>
    <xf numFmtId="0" fontId="1" fillId="16" borderId="25" xfId="0" applyFont="1" applyFill="1" applyBorder="1" applyAlignment="1" applyProtection="1">
      <alignment horizontal="center"/>
      <protection locked="0"/>
    </xf>
    <xf numFmtId="0" fontId="1" fillId="16" borderId="10" xfId="0" applyFont="1" applyFill="1" applyBorder="1" applyAlignment="1" applyProtection="1">
      <alignment horizontal="center"/>
      <protection locked="0"/>
    </xf>
    <xf numFmtId="0" fontId="1" fillId="16" borderId="22" xfId="0" applyFont="1" applyFill="1" applyBorder="1" applyAlignment="1" applyProtection="1">
      <alignment horizontal="center"/>
      <protection locked="0"/>
    </xf>
    <xf numFmtId="0" fontId="1" fillId="16" borderId="19" xfId="0" applyFont="1" applyFill="1" applyBorder="1" applyAlignment="1" applyProtection="1">
      <alignment horizontal="left" vertical="top" wrapText="1"/>
      <protection locked="0"/>
    </xf>
    <xf numFmtId="0" fontId="37" fillId="0" borderId="25" xfId="0" applyFont="1" applyBorder="1" applyAlignment="1">
      <alignment horizontal="left" vertical="top" wrapText="1"/>
    </xf>
    <xf numFmtId="0" fontId="37" fillId="0" borderId="22" xfId="0" applyFont="1" applyBorder="1" applyAlignment="1">
      <alignment horizontal="left" vertical="top" wrapText="1"/>
    </xf>
    <xf numFmtId="0" fontId="1" fillId="0" borderId="11"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25"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0" fontId="1" fillId="0" borderId="6" xfId="0" applyFont="1" applyBorder="1" applyAlignment="1">
      <alignment horizontal="center"/>
    </xf>
    <xf numFmtId="0" fontId="1" fillId="16" borderId="25" xfId="0" applyFont="1" applyFill="1" applyBorder="1" applyProtection="1">
      <protection locked="0"/>
    </xf>
    <xf numFmtId="0" fontId="1" fillId="16" borderId="10" xfId="0" applyFont="1" applyFill="1" applyBorder="1" applyProtection="1">
      <protection locked="0"/>
    </xf>
    <xf numFmtId="0" fontId="1" fillId="16" borderId="22" xfId="0" applyFont="1" applyFill="1" applyBorder="1" applyProtection="1">
      <protection locked="0"/>
    </xf>
    <xf numFmtId="0" fontId="1" fillId="0" borderId="0" xfId="0" applyFont="1" applyAlignment="1">
      <alignment horizontal="center"/>
    </xf>
    <xf numFmtId="0" fontId="1" fillId="0" borderId="20" xfId="0" applyFont="1" applyBorder="1" applyAlignment="1">
      <alignment horizontal="center"/>
    </xf>
    <xf numFmtId="0" fontId="1" fillId="4" borderId="20" xfId="0" applyFont="1" applyFill="1" applyBorder="1" applyAlignment="1">
      <alignment horizontal="center"/>
    </xf>
    <xf numFmtId="0" fontId="1" fillId="16" borderId="26" xfId="0" applyFont="1" applyFill="1" applyBorder="1" applyAlignment="1" applyProtection="1">
      <alignment horizontal="left" vertical="center"/>
      <protection locked="0"/>
    </xf>
    <xf numFmtId="0" fontId="1" fillId="16" borderId="24" xfId="0" applyFont="1" applyFill="1" applyBorder="1" applyAlignment="1" applyProtection="1">
      <alignment horizontal="left" vertical="center"/>
      <protection locked="0"/>
    </xf>
    <xf numFmtId="0" fontId="1" fillId="16" borderId="27" xfId="0" applyFont="1" applyFill="1" applyBorder="1" applyAlignment="1" applyProtection="1">
      <alignment horizontal="left" vertical="center"/>
      <protection locked="0"/>
    </xf>
    <xf numFmtId="0" fontId="1" fillId="0" borderId="28" xfId="0" applyFont="1" applyBorder="1" applyAlignment="1">
      <alignment horizontal="center"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44" fontId="1" fillId="0" borderId="30" xfId="1" applyFont="1" applyFill="1" applyBorder="1" applyAlignment="1" applyProtection="1"/>
    <xf numFmtId="44" fontId="1" fillId="0" borderId="0" xfId="0" applyNumberFormat="1" applyFont="1" applyAlignment="1">
      <alignment horizontal="center"/>
    </xf>
    <xf numFmtId="44" fontId="5" fillId="0" borderId="4" xfId="0" applyNumberFormat="1" applyFont="1" applyBorder="1" applyAlignment="1">
      <alignment horizontal="center"/>
    </xf>
    <xf numFmtId="0" fontId="1" fillId="4" borderId="11"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 xfId="0" applyFont="1" applyFill="1" applyBorder="1" applyAlignment="1">
      <alignment horizontal="center" vertical="center"/>
    </xf>
    <xf numFmtId="44" fontId="1" fillId="0" borderId="0" xfId="1" applyFont="1" applyFill="1" applyBorder="1" applyAlignment="1" applyProtection="1">
      <alignment horizontal="center"/>
    </xf>
    <xf numFmtId="4" fontId="1" fillId="0" borderId="0" xfId="1" applyNumberFormat="1" applyFont="1" applyFill="1" applyBorder="1" applyAlignment="1" applyProtection="1">
      <alignment horizontal="right"/>
    </xf>
    <xf numFmtId="0" fontId="1" fillId="19" borderId="25" xfId="0" applyFont="1" applyFill="1" applyBorder="1" applyAlignment="1">
      <alignment horizontal="center" vertical="top"/>
    </xf>
    <xf numFmtId="0" fontId="1" fillId="19" borderId="22" xfId="0" applyFont="1" applyFill="1" applyBorder="1" applyAlignment="1">
      <alignment horizontal="center" vertical="top"/>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37" xfId="0" applyFont="1" applyFill="1" applyBorder="1" applyAlignment="1">
      <alignment horizontal="center" vertical="center"/>
    </xf>
    <xf numFmtId="4" fontId="1" fillId="0" borderId="0" xfId="1" applyNumberFormat="1" applyFont="1" applyFill="1" applyBorder="1" applyAlignment="1" applyProtection="1"/>
    <xf numFmtId="0" fontId="15" fillId="0" borderId="0" xfId="0" applyFont="1" applyAlignment="1">
      <alignment horizontal="center" vertical="top" wrapText="1"/>
    </xf>
    <xf numFmtId="0" fontId="4" fillId="0" borderId="0" xfId="2" applyAlignment="1" applyProtection="1">
      <alignment horizontal="left" vertical="top" wrapText="1"/>
    </xf>
    <xf numFmtId="0" fontId="8" fillId="0" borderId="0" xfId="0" applyFont="1" applyAlignment="1">
      <alignment horizontal="left" vertical="top" wrapText="1"/>
    </xf>
    <xf numFmtId="0" fontId="19" fillId="0" borderId="0" xfId="0" applyFont="1" applyAlignment="1">
      <alignment horizontal="left" vertical="top" wrapText="1"/>
    </xf>
    <xf numFmtId="0" fontId="1" fillId="8" borderId="25" xfId="3" applyFont="1" applyFill="1" applyBorder="1" applyAlignment="1">
      <alignment horizontal="center"/>
    </xf>
    <xf numFmtId="0" fontId="9" fillId="8" borderId="10" xfId="3" applyFont="1" applyFill="1" applyBorder="1" applyAlignment="1">
      <alignment horizontal="center"/>
    </xf>
    <xf numFmtId="0" fontId="9" fillId="8" borderId="22" xfId="3" applyFont="1" applyFill="1" applyBorder="1" applyAlignment="1">
      <alignment horizontal="center"/>
    </xf>
    <xf numFmtId="0" fontId="0" fillId="7" borderId="11"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3" fillId="8" borderId="25" xfId="0" applyFont="1" applyFill="1" applyBorder="1" applyAlignment="1">
      <alignment horizontal="center"/>
    </xf>
    <xf numFmtId="0" fontId="3" fillId="8" borderId="10" xfId="0" applyFont="1" applyFill="1" applyBorder="1" applyAlignment="1">
      <alignment horizontal="center"/>
    </xf>
    <xf numFmtId="0" fontId="3" fillId="8" borderId="22" xfId="0" applyFont="1" applyFill="1" applyBorder="1" applyAlignment="1">
      <alignment horizontal="center"/>
    </xf>
    <xf numFmtId="0" fontId="9" fillId="8" borderId="25" xfId="3" applyFont="1" applyFill="1" applyBorder="1" applyAlignment="1">
      <alignment horizontal="center"/>
    </xf>
    <xf numFmtId="0" fontId="0" fillId="0" borderId="10" xfId="0" applyBorder="1" applyAlignment="1">
      <alignment horizontal="center"/>
    </xf>
  </cellXfs>
  <cellStyles count="8">
    <cellStyle name="Currency" xfId="1" builtinId="4"/>
    <cellStyle name="Good" xfId="7" builtinId="26"/>
    <cellStyle name="Hyperlink" xfId="2" builtinId="8"/>
    <cellStyle name="Normal" xfId="0" builtinId="0"/>
    <cellStyle name="Normal 2" xfId="6" xr:uid="{00000000-0005-0000-0000-000004000000}"/>
    <cellStyle name="Normal 3 2" xfId="5" xr:uid="{00000000-0005-0000-0000-000005000000}"/>
    <cellStyle name="Normal_Sheet1" xfId="3" xr:uid="{00000000-0005-0000-0000-000006000000}"/>
    <cellStyle name="Percent" xfId="4" builtinId="5"/>
  </cellStyles>
  <dxfs count="0"/>
  <tableStyles count="0" defaultTableStyle="TableStyleMedium9" defaultPivotStyle="PivotStyleLight16"/>
  <colors>
    <mruColors>
      <color rgb="FFFFCC99"/>
      <color rgb="FFEBFFEB"/>
      <color rgb="FFE8F4FE"/>
      <color rgb="FFE7FFFF"/>
      <color rgb="FFCCFFCC"/>
      <color rgb="FFFF6899"/>
      <color rgb="FFCCFF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203835</xdr:colOff>
      <xdr:row>7</xdr:row>
      <xdr:rowOff>0</xdr:rowOff>
    </xdr:from>
    <xdr:to>
      <xdr:col>21</xdr:col>
      <xdr:colOff>350520</xdr:colOff>
      <xdr:row>9</xdr:row>
      <xdr:rowOff>64770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9751695" y="1272540"/>
          <a:ext cx="2204085" cy="415290"/>
        </a:xfrm>
        <a:prstGeom prst="rect">
          <a:avLst/>
        </a:prstGeom>
        <a:solidFill>
          <a:srgbClr val="FFFFFF"/>
        </a:solidFill>
        <a:ln w="9525">
          <a:solidFill>
            <a:srgbClr val="FF0000"/>
          </a:solidFill>
          <a:miter lim="800000"/>
          <a:headEnd/>
          <a:tailEnd/>
        </a:ln>
        <a:effectLst>
          <a:outerShdw dist="35921" dir="2700000" algn="ctr" rotWithShape="0">
            <a:srgbClr val="808080"/>
          </a:outerShdw>
        </a:effectLst>
      </xdr:spPr>
      <xdr:txBody>
        <a:bodyPr vertOverflow="clip" wrap="square" lIns="27432" tIns="27432" rIns="27432" bIns="0" anchor="t" upright="1"/>
        <a:lstStyle/>
        <a:p>
          <a:pPr algn="ctr" rtl="0">
            <a:defRPr sz="1000"/>
          </a:pPr>
          <a:r>
            <a:rPr lang="en-US" sz="1200" b="1" i="0" strike="noStrike">
              <a:solidFill>
                <a:srgbClr val="000000"/>
              </a:solidFill>
              <a:latin typeface="Clarendon Condensed"/>
            </a:rPr>
            <a:t>Maximum days allowed per Period on Selected Campus</a:t>
          </a:r>
          <a:endParaRPr lang="en-US" sz="1000" b="0" i="0" strike="noStrike">
            <a:solidFill>
              <a:srgbClr val="000000"/>
            </a:solidFill>
            <a:latin typeface="Castellar"/>
          </a:endParaRPr>
        </a:p>
        <a:p>
          <a:pPr algn="ctr" rtl="0">
            <a:defRPr sz="1000"/>
          </a:pPr>
          <a:endParaRPr lang="en-US" sz="1000" b="0" i="0" strike="noStrike">
            <a:solidFill>
              <a:srgbClr val="000000"/>
            </a:solidFill>
            <a:latin typeface="Castellar"/>
          </a:endParaRPr>
        </a:p>
      </xdr:txBody>
    </xdr:sp>
    <xdr:clientData/>
  </xdr:twoCellAnchor>
  <xdr:twoCellAnchor>
    <xdr:from>
      <xdr:col>1</xdr:col>
      <xdr:colOff>381000</xdr:colOff>
      <xdr:row>20</xdr:row>
      <xdr:rowOff>66675</xdr:rowOff>
    </xdr:from>
    <xdr:to>
      <xdr:col>3</xdr:col>
      <xdr:colOff>247650</xdr:colOff>
      <xdr:row>30</xdr:row>
      <xdr:rowOff>99060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49580" y="4371975"/>
          <a:ext cx="1360170" cy="206692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strike="noStrike">
              <a:solidFill>
                <a:srgbClr val="000000"/>
              </a:solidFill>
              <a:latin typeface="Arial"/>
              <a:cs typeface="Arial"/>
            </a:rPr>
            <a:t>ENTER</a:t>
          </a:r>
        </a:p>
        <a:p>
          <a:pPr algn="ctr" rtl="0">
            <a:defRPr sz="1000"/>
          </a:pPr>
          <a:r>
            <a:rPr lang="en-US" sz="1000" b="0" i="0" strike="noStrike">
              <a:solidFill>
                <a:srgbClr val="000000"/>
              </a:solidFill>
              <a:latin typeface="Arial"/>
              <a:cs typeface="Arial"/>
            </a:rPr>
            <a:t>Planned Days In Pay Status Per Period</a:t>
          </a:r>
        </a:p>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Black"/>
            </a:rPr>
            <a:t>NOTE</a:t>
          </a:r>
          <a:endParaRPr lang="en-US" sz="1000" b="0" i="0" strike="noStrike">
            <a:solidFill>
              <a:srgbClr val="000000"/>
            </a:solidFill>
            <a:latin typeface="Arial"/>
            <a:cs typeface="Arial"/>
          </a:endParaRPr>
        </a:p>
        <a:p>
          <a:pPr algn="ctr" rtl="0">
            <a:defRPr sz="1000"/>
          </a:pPr>
          <a:r>
            <a:rPr lang="en-US" sz="1000" b="0" i="0" strike="noStrike">
              <a:solidFill>
                <a:srgbClr val="000000"/>
              </a:solidFill>
              <a:latin typeface="Arial"/>
              <a:cs typeface="Arial"/>
            </a:rPr>
            <a:t>Day increments of Whole and Half should </a:t>
          </a:r>
          <a:r>
            <a:rPr lang="en-US" sz="1000" b="1" i="0" strike="noStrike">
              <a:solidFill>
                <a:srgbClr val="000000"/>
              </a:solidFill>
              <a:latin typeface="Arial"/>
              <a:cs typeface="Arial"/>
            </a:rPr>
            <a:t>only</a:t>
          </a:r>
          <a:r>
            <a:rPr lang="en-US" sz="1000" b="0" i="0" strike="noStrike">
              <a:solidFill>
                <a:srgbClr val="000000"/>
              </a:solidFill>
              <a:latin typeface="Arial"/>
              <a:cs typeface="Arial"/>
            </a:rPr>
            <a:t> be entered.</a:t>
          </a:r>
        </a:p>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FF0000"/>
              </a:solidFill>
              <a:latin typeface="Arial"/>
              <a:cs typeface="Arial"/>
            </a:rPr>
            <a:t>EXAMPLE</a:t>
          </a:r>
          <a:endParaRPr lang="en-US" sz="1000" b="0" i="0" strike="noStrike">
            <a:solidFill>
              <a:srgbClr val="FF0000"/>
            </a:solidFill>
            <a:latin typeface="Arial"/>
            <a:cs typeface="Arial"/>
          </a:endParaRPr>
        </a:p>
        <a:p>
          <a:pPr algn="ctr" rtl="0">
            <a:defRPr sz="1000"/>
          </a:pPr>
          <a:r>
            <a:rPr lang="en-US" sz="1000" b="0" i="0" strike="noStrike">
              <a:solidFill>
                <a:srgbClr val="FF0000"/>
              </a:solidFill>
              <a:latin typeface="Arial"/>
              <a:cs typeface="Arial"/>
            </a:rPr>
            <a:t>8.00 allowable</a:t>
          </a:r>
        </a:p>
        <a:p>
          <a:pPr algn="ctr" rtl="0">
            <a:defRPr sz="1000"/>
          </a:pPr>
          <a:r>
            <a:rPr lang="en-US" sz="1000" b="0" i="0" strike="noStrike">
              <a:solidFill>
                <a:srgbClr val="FF0000"/>
              </a:solidFill>
              <a:latin typeface="Arial"/>
              <a:cs typeface="Arial"/>
            </a:rPr>
            <a:t>8.50 allowable</a:t>
          </a:r>
        </a:p>
        <a:p>
          <a:pPr algn="ctr" rtl="0">
            <a:defRPr sz="1000"/>
          </a:pPr>
          <a:r>
            <a:rPr lang="en-US" sz="1000" b="0" i="0" strike="noStrike">
              <a:solidFill>
                <a:srgbClr val="FF0000"/>
              </a:solidFill>
              <a:latin typeface="Arial"/>
              <a:cs typeface="Arial"/>
            </a:rPr>
            <a:t>8.55 incorrect entry</a:t>
          </a:r>
        </a:p>
      </xdr:txBody>
    </xdr:sp>
    <xdr:clientData/>
  </xdr:twoCellAnchor>
  <xdr:twoCellAnchor>
    <xdr:from>
      <xdr:col>8</xdr:col>
      <xdr:colOff>1543050</xdr:colOff>
      <xdr:row>42</xdr:row>
      <xdr:rowOff>142875</xdr:rowOff>
    </xdr:from>
    <xdr:to>
      <xdr:col>9</xdr:col>
      <xdr:colOff>342900</xdr:colOff>
      <xdr:row>42</xdr:row>
      <xdr:rowOff>142875</xdr:rowOff>
    </xdr:to>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flipV="1">
          <a:off x="5114925" y="7210425"/>
          <a:ext cx="95250" cy="0"/>
        </a:xfrm>
        <a:prstGeom prst="line">
          <a:avLst/>
        </a:prstGeom>
        <a:noFill/>
        <a:ln w="9525">
          <a:solidFill>
            <a:srgbClr val="000000"/>
          </a:solidFill>
          <a:round/>
          <a:headEnd/>
          <a:tailEnd type="triangle" w="med" len="med"/>
        </a:ln>
        <a:effectLst>
          <a:outerShdw dist="35921" dir="2700000" algn="ctr" rotWithShape="0">
            <a:srgbClr val="808080">
              <a:alpha val="50000"/>
            </a:srgbClr>
          </a:outerShdw>
        </a:effectLst>
      </xdr:spPr>
      <xdr:txBody>
        <a:bodyPr/>
        <a:lstStyle/>
        <a:p>
          <a:endParaRPr lang="en-US"/>
        </a:p>
      </xdr:txBody>
    </xdr:sp>
    <xdr:clientData/>
  </xdr:twoCellAnchor>
  <xdr:twoCellAnchor>
    <xdr:from>
      <xdr:col>18</xdr:col>
      <xdr:colOff>85725</xdr:colOff>
      <xdr:row>5</xdr:row>
      <xdr:rowOff>22860</xdr:rowOff>
    </xdr:from>
    <xdr:to>
      <xdr:col>21</xdr:col>
      <xdr:colOff>542925</xdr:colOff>
      <xdr:row>6</xdr:row>
      <xdr:rowOff>114300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9633585" y="960120"/>
          <a:ext cx="2514600" cy="259080"/>
        </a:xfrm>
        <a:prstGeom prst="rect">
          <a:avLst/>
        </a:prstGeom>
        <a:solidFill>
          <a:srgbClr val="99CC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400" b="0" i="1" strike="noStrike">
              <a:solidFill>
                <a:srgbClr val="000000"/>
              </a:solidFill>
              <a:latin typeface="Arial"/>
              <a:cs typeface="Arial"/>
            </a:rPr>
            <a:t>REFERENCE TOOLSET</a:t>
          </a:r>
        </a:p>
      </xdr:txBody>
    </xdr:sp>
    <xdr:clientData/>
  </xdr:twoCellAnchor>
  <xdr:twoCellAnchor>
    <xdr:from>
      <xdr:col>3</xdr:col>
      <xdr:colOff>247650</xdr:colOff>
      <xdr:row>22</xdr:row>
      <xdr:rowOff>190500</xdr:rowOff>
    </xdr:from>
    <xdr:to>
      <xdr:col>3</xdr:col>
      <xdr:colOff>638175</xdr:colOff>
      <xdr:row>22</xdr:row>
      <xdr:rowOff>190501</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762125" y="4857750"/>
          <a:ext cx="39052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95250</xdr:colOff>
          <xdr:row>12</xdr:row>
          <xdr:rowOff>19050</xdr:rowOff>
        </xdr:from>
        <xdr:to>
          <xdr:col>11</xdr:col>
          <xdr:colOff>590550</xdr:colOff>
          <xdr:row>13</xdr:row>
          <xdr:rowOff>85725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1</xdr:row>
          <xdr:rowOff>47625</xdr:rowOff>
        </xdr:from>
        <xdr:to>
          <xdr:col>15</xdr:col>
          <xdr:colOff>85725</xdr:colOff>
          <xdr:row>2</xdr:row>
          <xdr:rowOff>85725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xdr:row>
          <xdr:rowOff>85725</xdr:rowOff>
        </xdr:from>
        <xdr:to>
          <xdr:col>16</xdr:col>
          <xdr:colOff>57150</xdr:colOff>
          <xdr:row>8</xdr:row>
          <xdr:rowOff>133350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HIRE - PA FORM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142875</xdr:rowOff>
        </xdr:from>
        <xdr:to>
          <xdr:col>16</xdr:col>
          <xdr:colOff>57150</xdr:colOff>
          <xdr:row>10</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REHIRE - PA FORM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123825</xdr:rowOff>
        </xdr:from>
        <xdr:to>
          <xdr:col>16</xdr:col>
          <xdr:colOff>57150</xdr:colOff>
          <xdr:row>11</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ADD ADDITIONAL - PA FORM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171450</xdr:rowOff>
        </xdr:from>
        <xdr:to>
          <xdr:col>16</xdr:col>
          <xdr:colOff>57150</xdr:colOff>
          <xdr:row>12</xdr:row>
          <xdr:rowOff>66675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REVISED - COMPLETE PAY ADJUSTMENT BELOW</a:t>
              </a:r>
            </a:p>
          </xdr:txBody>
        </xdr:sp>
        <xdr:clientData/>
      </xdr:twoCellAnchor>
    </mc:Choice>
    <mc:Fallback/>
  </mc:AlternateContent>
  <xdr:twoCellAnchor>
    <xdr:from>
      <xdr:col>3</xdr:col>
      <xdr:colOff>253365</xdr:colOff>
      <xdr:row>27</xdr:row>
      <xdr:rowOff>19050</xdr:rowOff>
    </xdr:from>
    <xdr:to>
      <xdr:col>3</xdr:col>
      <xdr:colOff>643890</xdr:colOff>
      <xdr:row>27</xdr:row>
      <xdr:rowOff>19051</xdr:rowOff>
    </xdr:to>
    <xdr:cxnSp macro="">
      <xdr:nvCxnSpPr>
        <xdr:cNvPr id="24" name="Straight Arrow Connector 23">
          <a:extLst>
            <a:ext uri="{FF2B5EF4-FFF2-40B4-BE49-F238E27FC236}">
              <a16:creationId xmlns:a16="http://schemas.microsoft.com/office/drawing/2014/main" id="{00000000-0008-0000-0000-000018000000}"/>
            </a:ext>
          </a:extLst>
        </xdr:cNvPr>
        <xdr:cNvCxnSpPr/>
      </xdr:nvCxnSpPr>
      <xdr:spPr>
        <a:xfrm>
          <a:off x="1815465" y="4857750"/>
          <a:ext cx="39052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58</xdr:row>
      <xdr:rowOff>0</xdr:rowOff>
    </xdr:from>
    <xdr:to>
      <xdr:col>0</xdr:col>
      <xdr:colOff>6648450</xdr:colOff>
      <xdr:row>58</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25393650"/>
          <a:ext cx="626745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Purdue">
      <a:dk1>
        <a:sysClr val="windowText" lastClr="000000"/>
      </a:dk1>
      <a:lt1>
        <a:sysClr val="window" lastClr="FFFFFF"/>
      </a:lt1>
      <a:dk2>
        <a:srgbClr val="555960"/>
      </a:dk2>
      <a:lt2>
        <a:srgbClr val="C4BFC0"/>
      </a:lt2>
      <a:accent1>
        <a:srgbClr val="CFB991"/>
      </a:accent1>
      <a:accent2>
        <a:srgbClr val="DAAA00"/>
      </a:accent2>
      <a:accent3>
        <a:srgbClr val="DDB945"/>
      </a:accent3>
      <a:accent4>
        <a:srgbClr val="EBD99F"/>
      </a:accent4>
      <a:accent5>
        <a:srgbClr val="9D9795"/>
      </a:accent5>
      <a:accent6>
        <a:srgbClr val="C4BFC0"/>
      </a:accent6>
      <a:hlink>
        <a:srgbClr val="8E6F3E"/>
      </a:hlink>
      <a:folHlink>
        <a:srgbClr val="8E6F3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purdue.edu/hr/paytimepractices/summerpay/index.php"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urdue.edu/hr/paytimepractices/summerpay/index.php" TargetMode="External"/><Relationship Id="rId2" Type="http://schemas.openxmlformats.org/officeDocument/2006/relationships/hyperlink" Target="https://sharepoint.purdue.edu/sites/treasurer/bpr/training/Shared%20Documents/Additional%20Payments%20(Recurring%20or%20Non-Recurring)%20-%20Create%20or%20Correct.docx" TargetMode="External"/><Relationship Id="rId1" Type="http://schemas.openxmlformats.org/officeDocument/2006/relationships/hyperlink" Target="https://www.purdue.edu/hr/Compensation/policies/pdf/University_Holiday_Pay_Procedures.pdf"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70"/>
  <sheetViews>
    <sheetView showGridLines="0" tabSelected="1" zoomScale="90" zoomScaleNormal="90" workbookViewId="0">
      <selection activeCell="B11" sqref="B11"/>
    </sheetView>
  </sheetViews>
  <sheetFormatPr defaultColWidth="9.140625" defaultRowHeight="12.75" x14ac:dyDescent="0.2"/>
  <cols>
    <col min="1" max="1" width="1" style="4" customWidth="1"/>
    <col min="2" max="2" width="24.7109375" style="4" customWidth="1"/>
    <col min="3" max="3" width="1.7109375" style="4" customWidth="1"/>
    <col min="4" max="4" width="11" style="4" customWidth="1"/>
    <col min="5" max="5" width="13.140625" style="4" customWidth="1"/>
    <col min="6" max="6" width="0.7109375" style="4" customWidth="1"/>
    <col min="7" max="7" width="13.28515625" style="4" bestFit="1" customWidth="1"/>
    <col min="8" max="8" width="16.140625" style="4" customWidth="1"/>
    <col min="9" max="9" width="6.28515625" style="4" customWidth="1"/>
    <col min="10" max="10" width="1.28515625" style="4" customWidth="1"/>
    <col min="11" max="11" width="1.140625" style="4" customWidth="1"/>
    <col min="12" max="12" width="12.140625" style="4" customWidth="1"/>
    <col min="13" max="13" width="5.7109375" style="4" customWidth="1"/>
    <col min="14" max="14" width="1.140625" style="4" customWidth="1"/>
    <col min="15" max="15" width="7.7109375" style="4" customWidth="1"/>
    <col min="16" max="16" width="11.7109375" style="4" customWidth="1"/>
    <col min="17" max="17" width="2.28515625" style="4" customWidth="1"/>
    <col min="18" max="18" width="8.28515625" style="4" customWidth="1"/>
    <col min="19" max="19" width="8.140625" style="4" customWidth="1"/>
    <col min="20" max="20" width="9.85546875" style="4" customWidth="1"/>
    <col min="21" max="21" width="12" style="4" customWidth="1"/>
    <col min="22" max="22" width="8" style="4" customWidth="1"/>
    <col min="23" max="23" width="1.7109375" style="4" customWidth="1"/>
    <col min="24" max="25" width="9.140625" style="4" customWidth="1"/>
    <col min="26" max="16384" width="9.140625" style="4"/>
  </cols>
  <sheetData>
    <row r="1" spans="1:21" ht="18" x14ac:dyDescent="0.2">
      <c r="A1" s="195" t="s">
        <v>153</v>
      </c>
      <c r="B1" s="195"/>
      <c r="C1" s="195"/>
      <c r="D1" s="195"/>
      <c r="E1" s="195"/>
      <c r="F1" s="195"/>
      <c r="G1" s="195"/>
      <c r="H1" s="195"/>
      <c r="I1" s="195"/>
      <c r="J1" s="195"/>
      <c r="K1" s="195"/>
      <c r="L1" s="195"/>
      <c r="M1" s="195"/>
      <c r="N1" s="195"/>
    </row>
    <row r="2" spans="1:21" ht="13.5" x14ac:dyDescent="0.2">
      <c r="A2" s="196" t="s">
        <v>154</v>
      </c>
      <c r="B2" s="196"/>
      <c r="C2" s="196"/>
      <c r="D2" s="196"/>
      <c r="E2" s="196"/>
      <c r="F2" s="196"/>
      <c r="G2" s="196"/>
      <c r="H2" s="196"/>
      <c r="I2" s="196"/>
      <c r="J2" s="196"/>
      <c r="K2" s="196"/>
      <c r="L2" s="196"/>
      <c r="M2" s="196"/>
      <c r="N2" s="196"/>
      <c r="P2" s="4" t="s">
        <v>34</v>
      </c>
    </row>
    <row r="3" spans="1:21" ht="14.45" customHeight="1" x14ac:dyDescent="0.2">
      <c r="A3" s="197" t="s">
        <v>155</v>
      </c>
      <c r="B3" s="197"/>
      <c r="C3" s="197"/>
      <c r="D3" s="197"/>
      <c r="E3" s="197"/>
      <c r="F3" s="197"/>
      <c r="G3" s="197"/>
      <c r="H3" s="197"/>
      <c r="I3" s="197"/>
      <c r="J3" s="197"/>
      <c r="K3" s="197"/>
      <c r="L3" s="197"/>
      <c r="M3" s="197"/>
      <c r="N3" s="197"/>
      <c r="P3" s="4" t="s">
        <v>33</v>
      </c>
    </row>
    <row r="4" spans="1:21" ht="13.9" customHeight="1" thickBot="1" x14ac:dyDescent="0.25">
      <c r="B4" s="2" t="s">
        <v>31</v>
      </c>
    </row>
    <row r="5" spans="1:21" ht="13.5" thickBot="1" x14ac:dyDescent="0.25">
      <c r="A5" s="62"/>
      <c r="B5" s="162"/>
    </row>
    <row r="6" spans="1:21" x14ac:dyDescent="0.2">
      <c r="L6" s="8" t="s">
        <v>22</v>
      </c>
      <c r="M6" s="167"/>
      <c r="N6" s="4" t="s">
        <v>23</v>
      </c>
      <c r="O6" s="167"/>
      <c r="P6" s="4" t="s">
        <v>24</v>
      </c>
    </row>
    <row r="8" spans="1:21" ht="13.5" thickBot="1" x14ac:dyDescent="0.25">
      <c r="B8" s="2" t="s">
        <v>32</v>
      </c>
      <c r="D8" s="199" t="s">
        <v>35</v>
      </c>
      <c r="E8" s="199"/>
      <c r="G8" s="198" t="s">
        <v>36</v>
      </c>
      <c r="H8" s="198"/>
      <c r="I8" s="198"/>
      <c r="L8" s="47"/>
      <c r="M8" s="48"/>
      <c r="N8" s="48"/>
      <c r="O8" s="48"/>
      <c r="P8" s="49"/>
    </row>
    <row r="9" spans="1:21" ht="13.5" thickBot="1" x14ac:dyDescent="0.25">
      <c r="B9" s="163"/>
      <c r="C9" s="16"/>
      <c r="D9" s="271"/>
      <c r="E9" s="272"/>
      <c r="G9" s="271"/>
      <c r="H9" s="273"/>
      <c r="I9" s="272"/>
      <c r="L9" s="50"/>
      <c r="P9" s="51"/>
    </row>
    <row r="10" spans="1:21" ht="13.5" thickBot="1" x14ac:dyDescent="0.25">
      <c r="B10" s="2" t="s">
        <v>79</v>
      </c>
      <c r="D10" s="199" t="s">
        <v>10</v>
      </c>
      <c r="E10" s="199"/>
      <c r="F10" s="199"/>
      <c r="G10" s="199"/>
      <c r="H10" s="199"/>
      <c r="K10" s="2"/>
      <c r="L10" s="50"/>
      <c r="P10" s="51"/>
    </row>
    <row r="11" spans="1:21" ht="13.5" thickBot="1" x14ac:dyDescent="0.25">
      <c r="B11" s="162" t="s">
        <v>1</v>
      </c>
      <c r="C11" s="16"/>
      <c r="D11" s="212"/>
      <c r="E11" s="213"/>
      <c r="F11" s="213"/>
      <c r="G11" s="213"/>
      <c r="H11" s="214"/>
      <c r="L11" s="50"/>
      <c r="P11" s="51"/>
      <c r="T11" s="45" t="s">
        <v>76</v>
      </c>
      <c r="U11" s="45" t="s">
        <v>77</v>
      </c>
    </row>
    <row r="12" spans="1:21" ht="13.5" thickBot="1" x14ac:dyDescent="0.25">
      <c r="B12" s="84" t="s">
        <v>12</v>
      </c>
      <c r="C12" s="16"/>
      <c r="D12" s="199" t="s">
        <v>11</v>
      </c>
      <c r="E12" s="199"/>
      <c r="G12" s="84" t="s">
        <v>70</v>
      </c>
      <c r="K12" s="16"/>
      <c r="L12" s="50"/>
      <c r="P12" s="51"/>
      <c r="T12" s="172">
        <v>10</v>
      </c>
      <c r="U12" s="52">
        <f>HLOOKUP(B$11,ppDays,2,FALSE)</f>
        <v>0</v>
      </c>
    </row>
    <row r="13" spans="1:21" ht="13.5" thickBot="1" x14ac:dyDescent="0.25">
      <c r="B13" s="163"/>
      <c r="C13" s="16"/>
      <c r="D13" s="217"/>
      <c r="E13" s="218"/>
      <c r="F13" s="16"/>
      <c r="G13" s="164"/>
      <c r="H13" s="16"/>
      <c r="I13" s="16"/>
      <c r="J13" s="16"/>
      <c r="K13" s="16"/>
      <c r="L13" s="50"/>
      <c r="M13" s="215"/>
      <c r="N13" s="215"/>
      <c r="O13" s="215"/>
      <c r="P13" s="216"/>
      <c r="T13" s="172">
        <v>11</v>
      </c>
      <c r="U13" s="52">
        <f>HLOOKUP(B$11,ppDays,3,FALSE)</f>
        <v>5</v>
      </c>
    </row>
    <row r="14" spans="1:21" x14ac:dyDescent="0.2">
      <c r="C14" s="16"/>
      <c r="L14" s="53"/>
      <c r="M14" s="54"/>
      <c r="N14" s="54"/>
      <c r="O14" s="54"/>
      <c r="P14" s="55"/>
      <c r="T14" s="172">
        <v>12</v>
      </c>
      <c r="U14" s="52">
        <f>HLOOKUP(B$11,ppDays,4,FALSE)</f>
        <v>10</v>
      </c>
    </row>
    <row r="15" spans="1:21" ht="13.5" thickBot="1" x14ac:dyDescent="0.25">
      <c r="T15" s="172">
        <v>13</v>
      </c>
      <c r="U15" s="52">
        <f>HLOOKUP(B$11,ppDays,5,FALSE)</f>
        <v>10</v>
      </c>
    </row>
    <row r="16" spans="1:21" ht="13.5" thickBot="1" x14ac:dyDescent="0.25">
      <c r="B16" s="170" t="str">
        <f>'General Info for Form'!H27 &amp; "-Full Time Annual Salary"</f>
        <v>23/24-Full Time Annual Salary</v>
      </c>
      <c r="D16" s="204" t="str">
        <f>'General Info for Form'!H28 &amp; "-Full Time Annual Salary"</f>
        <v>24/25-Full Time Annual Salary</v>
      </c>
      <c r="E16" s="205"/>
      <c r="F16" s="16"/>
      <c r="G16" s="16"/>
      <c r="H16" s="16"/>
      <c r="I16" s="16"/>
      <c r="J16" s="268"/>
      <c r="K16" s="268"/>
      <c r="L16" s="268"/>
      <c r="M16" s="268"/>
      <c r="N16" s="268"/>
      <c r="O16" s="268"/>
      <c r="P16" s="268"/>
      <c r="T16" s="172" t="str">
        <f>E26</f>
        <v>14 (23-24)</v>
      </c>
      <c r="U16" s="52">
        <f>HLOOKUP(B$11,ppDays,6,FALSE)</f>
        <v>10</v>
      </c>
    </row>
    <row r="17" spans="2:25" ht="13.5" thickBot="1" x14ac:dyDescent="0.25">
      <c r="B17" s="165"/>
      <c r="C17" s="61"/>
      <c r="D17" s="208"/>
      <c r="E17" s="209"/>
      <c r="F17" s="61"/>
      <c r="J17" s="283"/>
      <c r="K17" s="283"/>
      <c r="L17" s="283"/>
      <c r="M17" s="283"/>
      <c r="N17" s="61"/>
      <c r="O17" s="283"/>
      <c r="P17" s="283"/>
      <c r="T17" s="176">
        <f>E27</f>
        <v>15</v>
      </c>
      <c r="U17" s="52">
        <f>HLOOKUP(B$11,ppDays,7,FALSE)</f>
        <v>10</v>
      </c>
    </row>
    <row r="18" spans="2:25" x14ac:dyDescent="0.2">
      <c r="B18" s="171" t="s">
        <v>86</v>
      </c>
      <c r="C18" s="16"/>
      <c r="D18" s="207" t="s">
        <v>87</v>
      </c>
      <c r="E18" s="207"/>
      <c r="F18" s="16"/>
      <c r="J18" s="268"/>
      <c r="K18" s="268"/>
      <c r="L18" s="268"/>
      <c r="M18" s="268"/>
      <c r="N18" s="16"/>
      <c r="O18" s="268"/>
      <c r="P18" s="268"/>
      <c r="T18" s="176">
        <v>15</v>
      </c>
      <c r="U18" s="52">
        <f>HLOOKUP(B$11,ppDays,8,FALSE)</f>
        <v>10</v>
      </c>
    </row>
    <row r="19" spans="2:25" x14ac:dyDescent="0.2">
      <c r="B19" s="168">
        <f>ROUND((((B17*0.02778)/5)*$G$13),2)</f>
        <v>0</v>
      </c>
      <c r="C19" s="56"/>
      <c r="D19" s="210">
        <f>ROUND((((D17*0.02778)/5)*$G$13),2)</f>
        <v>0</v>
      </c>
      <c r="E19" s="211"/>
      <c r="F19" s="56"/>
      <c r="J19" s="290"/>
      <c r="K19" s="290"/>
      <c r="L19" s="290"/>
      <c r="M19" s="290"/>
      <c r="N19" s="56"/>
      <c r="O19" s="284"/>
      <c r="P19" s="284"/>
      <c r="T19" s="176">
        <v>16</v>
      </c>
      <c r="U19" s="52">
        <f>HLOOKUP(B$11,ppDays,9,FALSE)</f>
        <v>10</v>
      </c>
    </row>
    <row r="20" spans="2:25" ht="13.5" thickBot="1" x14ac:dyDescent="0.25">
      <c r="B20" s="56"/>
      <c r="C20" s="56"/>
      <c r="D20" s="57"/>
      <c r="E20" s="57"/>
      <c r="F20" s="57"/>
      <c r="G20" s="57"/>
      <c r="H20" s="57"/>
      <c r="I20" s="57"/>
      <c r="J20" s="57"/>
      <c r="K20" s="57"/>
      <c r="L20" s="57"/>
      <c r="M20" s="57"/>
      <c r="N20" s="57"/>
      <c r="O20" s="56"/>
      <c r="P20" s="57"/>
      <c r="T20" s="176">
        <v>17</v>
      </c>
      <c r="U20" s="52">
        <f>HLOOKUP(B$11,ppDays,10,FALSE)</f>
        <v>0</v>
      </c>
    </row>
    <row r="21" spans="2:25" x14ac:dyDescent="0.2">
      <c r="E21" s="287" t="s">
        <v>27</v>
      </c>
      <c r="F21" s="288"/>
      <c r="G21" s="288"/>
      <c r="H21" s="288"/>
      <c r="I21" s="289"/>
      <c r="K21" s="280" t="s">
        <v>38</v>
      </c>
      <c r="L21" s="281"/>
      <c r="M21" s="282"/>
      <c r="P21" s="62"/>
    </row>
    <row r="22" spans="2:25" ht="13.5" x14ac:dyDescent="0.25">
      <c r="E22" s="174">
        <v>10</v>
      </c>
      <c r="F22" s="174"/>
      <c r="G22" s="206" t="str">
        <f>HLOOKUP(B$11,ppDates,2,FALSE)</f>
        <v>-</v>
      </c>
      <c r="H22" s="206"/>
      <c r="I22" s="166"/>
      <c r="K22" s="85" t="str">
        <f t="shared" ref="K22:K24" si="0">IF($I22&gt;U12, "Max Days Exceeded","")</f>
        <v/>
      </c>
      <c r="L22" s="58"/>
      <c r="M22" s="75">
        <f t="shared" ref="M22:M30" si="1">IF(U12-$I22&gt;=0, U12-$I22,"by " &amp; $I22-U12)</f>
        <v>0</v>
      </c>
      <c r="T22" s="92" t="s">
        <v>85</v>
      </c>
      <c r="U22" s="92"/>
    </row>
    <row r="23" spans="2:25" ht="13.5" x14ac:dyDescent="0.25">
      <c r="E23" s="174">
        <v>11</v>
      </c>
      <c r="F23" s="174"/>
      <c r="G23" s="206" t="str">
        <f>HLOOKUP(B$11,ppDates,3,FALSE)</f>
        <v>05/13/24-05/19/24</v>
      </c>
      <c r="H23" s="206"/>
      <c r="I23" s="166"/>
      <c r="K23" s="85" t="str">
        <f t="shared" si="0"/>
        <v/>
      </c>
      <c r="L23" s="76"/>
      <c r="M23" s="75">
        <f t="shared" si="1"/>
        <v>5</v>
      </c>
      <c r="T23" s="173"/>
      <c r="U23" s="93" t="str">
        <f>"="&amp;'General Info for Form'!H27</f>
        <v>=23/24</v>
      </c>
    </row>
    <row r="24" spans="2:25" ht="13.5" x14ac:dyDescent="0.25">
      <c r="E24" s="174">
        <v>12</v>
      </c>
      <c r="F24" s="174"/>
      <c r="G24" s="206" t="str">
        <f>HLOOKUP(B$11,ppDates,4,FALSE)</f>
        <v>05/20/24-06/02/24</v>
      </c>
      <c r="H24" s="206"/>
      <c r="I24" s="166"/>
      <c r="K24" s="85" t="str">
        <f t="shared" si="0"/>
        <v/>
      </c>
      <c r="L24" s="58"/>
      <c r="M24" s="75">
        <f t="shared" si="1"/>
        <v>10</v>
      </c>
      <c r="T24" s="177"/>
      <c r="U24" s="93" t="str">
        <f>"="&amp;'General Info for Form'!H28</f>
        <v>=24/25</v>
      </c>
    </row>
    <row r="25" spans="2:25" ht="13.5" x14ac:dyDescent="0.25">
      <c r="E25" s="174">
        <v>13</v>
      </c>
      <c r="F25" s="174"/>
      <c r="G25" s="206" t="str">
        <f>HLOOKUP(B$11,ppDates,5,FALSE)</f>
        <v>06/03/24-06/16/24</v>
      </c>
      <c r="H25" s="206"/>
      <c r="I25" s="166"/>
      <c r="K25" s="85"/>
      <c r="L25" s="58"/>
      <c r="M25" s="75">
        <f t="shared" si="1"/>
        <v>10</v>
      </c>
    </row>
    <row r="26" spans="2:25" ht="13.5" x14ac:dyDescent="0.25">
      <c r="E26" s="175" t="s">
        <v>158</v>
      </c>
      <c r="F26" s="175"/>
      <c r="G26" s="206" t="str">
        <f>HLOOKUP(B$11,ppDates,6,FALSE)</f>
        <v>06/17/24-06/28/24</v>
      </c>
      <c r="H26" s="206"/>
      <c r="I26" s="166"/>
      <c r="K26" s="85"/>
      <c r="L26" s="58"/>
      <c r="M26" s="75">
        <f t="shared" si="1"/>
        <v>10</v>
      </c>
    </row>
    <row r="27" spans="2:25" ht="13.5" x14ac:dyDescent="0.25">
      <c r="E27" s="178">
        <v>15</v>
      </c>
      <c r="F27" s="178"/>
      <c r="G27" s="285" t="str">
        <f>HLOOKUP(B$11,ppDates,7,FALSE)</f>
        <v>07/01/23-07/02/23</v>
      </c>
      <c r="H27" s="286"/>
      <c r="I27" s="166"/>
      <c r="K27" s="85" t="str">
        <f>IF($I27&gt;U15, "Max Days Exceeded","")</f>
        <v/>
      </c>
      <c r="L27" s="58"/>
      <c r="M27" s="75">
        <f t="shared" si="1"/>
        <v>10</v>
      </c>
    </row>
    <row r="28" spans="2:25" ht="13.5" x14ac:dyDescent="0.25">
      <c r="E28" s="179">
        <v>16</v>
      </c>
      <c r="F28" s="179"/>
      <c r="G28" s="285" t="str">
        <f>HLOOKUP(B$11,ppDates,8,FALSE)</f>
        <v>07/15/24-07/28/24</v>
      </c>
      <c r="H28" s="286"/>
      <c r="I28" s="166"/>
      <c r="K28" s="85" t="str">
        <f>IF($I28&gt;U18, "Max Days Exceeded","")</f>
        <v/>
      </c>
      <c r="L28" s="58"/>
      <c r="M28" s="75">
        <f t="shared" si="1"/>
        <v>10</v>
      </c>
      <c r="R28" s="16"/>
      <c r="S28" s="16"/>
      <c r="V28" s="16"/>
      <c r="Y28" s="59"/>
    </row>
    <row r="29" spans="2:25" ht="13.5" x14ac:dyDescent="0.25">
      <c r="E29" s="179">
        <v>17</v>
      </c>
      <c r="F29" s="179"/>
      <c r="G29" s="285" t="str">
        <f>HLOOKUP(B$11,ppDates,9,FALSE)</f>
        <v>07/29/24-08/11/24</v>
      </c>
      <c r="H29" s="286"/>
      <c r="I29" s="166"/>
      <c r="K29" s="85" t="str">
        <f>IF($I29&gt;U19, "Max Days Exceeded","")</f>
        <v/>
      </c>
      <c r="L29" s="58"/>
      <c r="M29" s="75">
        <f t="shared" si="1"/>
        <v>10</v>
      </c>
      <c r="R29" s="16"/>
      <c r="S29" s="16"/>
      <c r="V29" s="16"/>
      <c r="Y29" s="59"/>
    </row>
    <row r="30" spans="2:25" ht="13.5" x14ac:dyDescent="0.25">
      <c r="E30" s="179">
        <v>18</v>
      </c>
      <c r="F30" s="179"/>
      <c r="G30" s="285" t="str">
        <f>HLOOKUP(B$11,ppDates,10,FALSE)</f>
        <v>-</v>
      </c>
      <c r="H30" s="286"/>
      <c r="I30" s="166"/>
      <c r="K30" s="85" t="str">
        <f>IF($I30&gt;U20, "Max Days Exceeded","")</f>
        <v/>
      </c>
      <c r="L30" s="58"/>
      <c r="M30" s="75">
        <f t="shared" si="1"/>
        <v>0</v>
      </c>
      <c r="R30" s="16"/>
      <c r="S30" s="16"/>
      <c r="T30" s="16"/>
      <c r="U30" s="16"/>
      <c r="V30" s="16"/>
      <c r="Y30" s="59"/>
    </row>
    <row r="31" spans="2:25" x14ac:dyDescent="0.2">
      <c r="N31" s="259" t="s">
        <v>80</v>
      </c>
      <c r="O31" s="259"/>
      <c r="P31" s="259"/>
      <c r="R31" s="16"/>
      <c r="S31" s="16"/>
      <c r="T31" s="16"/>
      <c r="U31" s="16"/>
      <c r="V31" s="16"/>
      <c r="Y31" s="59"/>
    </row>
    <row r="32" spans="2:25" x14ac:dyDescent="0.2">
      <c r="G32" s="270" t="s">
        <v>7</v>
      </c>
      <c r="H32" s="270"/>
      <c r="I32" s="169">
        <f>SUM(I22:I31)</f>
        <v>0</v>
      </c>
      <c r="J32" s="77"/>
      <c r="K32" s="77"/>
      <c r="N32" s="259"/>
      <c r="O32" s="259"/>
      <c r="P32" s="259"/>
      <c r="R32" s="16"/>
      <c r="S32" s="16"/>
      <c r="T32" s="16"/>
      <c r="U32" s="16"/>
      <c r="V32" s="16"/>
      <c r="Y32" s="59"/>
    </row>
    <row r="33" spans="1:25" x14ac:dyDescent="0.2">
      <c r="D33" s="3"/>
      <c r="E33" s="3" t="s">
        <v>140</v>
      </c>
      <c r="F33" s="3"/>
      <c r="G33" s="206" t="str">
        <f>HLOOKUP(E$33,paydate,2,FALSE)</f>
        <v>PP-10 paid on 05/15/2024</v>
      </c>
      <c r="H33" s="206"/>
      <c r="L33" s="220">
        <f>ROUND((I22*$B$19),2)</f>
        <v>0</v>
      </c>
      <c r="M33" s="220"/>
      <c r="N33" s="60"/>
      <c r="O33" s="219"/>
      <c r="P33" s="219"/>
      <c r="R33" s="16"/>
      <c r="S33" s="16"/>
      <c r="T33" s="16"/>
      <c r="U33" s="16"/>
      <c r="V33" s="16"/>
      <c r="Y33" s="59"/>
    </row>
    <row r="34" spans="1:25" x14ac:dyDescent="0.2">
      <c r="D34" s="3"/>
      <c r="E34" s="3"/>
      <c r="F34" s="3"/>
      <c r="G34" s="206" t="str">
        <f>HLOOKUP(E$33,paydate,3,FALSE)</f>
        <v>PP-11 paid on 05/29/2024</v>
      </c>
      <c r="H34" s="206"/>
      <c r="L34" s="220">
        <f>ROUND((I23*$B$19),2)</f>
        <v>0</v>
      </c>
      <c r="M34" s="220"/>
      <c r="N34" s="60"/>
      <c r="O34" s="219"/>
      <c r="P34" s="219"/>
      <c r="R34" s="16"/>
      <c r="S34" s="16"/>
      <c r="T34" s="16"/>
      <c r="U34" s="16"/>
      <c r="V34" s="16"/>
      <c r="Y34" s="59"/>
    </row>
    <row r="35" spans="1:25" x14ac:dyDescent="0.2">
      <c r="D35" s="3"/>
      <c r="E35" s="3"/>
      <c r="F35" s="3"/>
      <c r="G35" s="206" t="str">
        <f>HLOOKUP(E$33,paydate,4,FALSE)</f>
        <v>PP-12 paid on 06/12/2024</v>
      </c>
      <c r="H35" s="206"/>
      <c r="L35" s="220">
        <f>ROUND((I24*$B$19),2)</f>
        <v>0</v>
      </c>
      <c r="M35" s="220"/>
      <c r="N35" s="60"/>
      <c r="O35" s="219"/>
      <c r="P35" s="219"/>
      <c r="R35" s="16"/>
      <c r="S35" s="16"/>
      <c r="T35" s="16"/>
      <c r="U35" s="16"/>
      <c r="V35" s="16"/>
      <c r="Y35" s="59"/>
    </row>
    <row r="36" spans="1:25" x14ac:dyDescent="0.2">
      <c r="D36" s="3"/>
      <c r="E36" s="3"/>
      <c r="F36" s="3"/>
      <c r="G36" s="206" t="str">
        <f>HLOOKUP(E$33,paydate,5,FALSE)</f>
        <v>PP-13 paid on 06/26/2024</v>
      </c>
      <c r="H36" s="206"/>
      <c r="L36" s="220">
        <f t="shared" ref="L36:L37" si="2">ROUND((I25*$B$19),2)</f>
        <v>0</v>
      </c>
      <c r="M36" s="220"/>
      <c r="N36" s="60"/>
      <c r="O36" s="219"/>
      <c r="P36" s="219"/>
      <c r="T36" s="16"/>
      <c r="U36" s="16"/>
    </row>
    <row r="37" spans="1:25" x14ac:dyDescent="0.2">
      <c r="D37" s="3"/>
      <c r="E37" s="3"/>
      <c r="F37" s="3"/>
      <c r="G37" s="206" t="str">
        <f>HLOOKUP(E$33,paydate,6,FALSE)</f>
        <v>PP-14 (23-24) paid on 07/10/2024</v>
      </c>
      <c r="H37" s="206"/>
      <c r="L37" s="220">
        <f t="shared" si="2"/>
        <v>0</v>
      </c>
      <c r="M37" s="220"/>
      <c r="N37" s="60"/>
      <c r="O37" s="219"/>
      <c r="P37" s="219"/>
      <c r="T37" s="16"/>
      <c r="U37" s="16"/>
    </row>
    <row r="38" spans="1:25" x14ac:dyDescent="0.2">
      <c r="D38" s="3"/>
      <c r="E38" s="3"/>
      <c r="F38" s="3"/>
      <c r="G38" s="203" t="str">
        <f>HLOOKUP(E$33,paydate,7,FALSE)</f>
        <v>PP-15 paid on 07/10/2024</v>
      </c>
      <c r="H38" s="203"/>
      <c r="L38" s="221">
        <f>ROUND((I27*$D$19),2)</f>
        <v>0</v>
      </c>
      <c r="M38" s="221"/>
      <c r="N38" s="60"/>
      <c r="O38" s="219"/>
      <c r="P38" s="219"/>
      <c r="T38" s="16"/>
      <c r="U38" s="16"/>
    </row>
    <row r="39" spans="1:25" x14ac:dyDescent="0.2">
      <c r="D39" s="3"/>
      <c r="E39" s="3"/>
      <c r="F39" s="3"/>
      <c r="G39" s="203" t="str">
        <f>HLOOKUP(E$33,paydate,8,FALSE)</f>
        <v>PP-16 paid on 08/07/2024</v>
      </c>
      <c r="H39" s="203"/>
      <c r="L39" s="221">
        <f t="shared" ref="L39:L41" si="3">ROUND((I28*$D$19),2)</f>
        <v>0</v>
      </c>
      <c r="M39" s="221"/>
      <c r="N39" s="60"/>
      <c r="O39" s="219"/>
      <c r="P39" s="219"/>
    </row>
    <row r="40" spans="1:25" x14ac:dyDescent="0.2">
      <c r="G40" s="203" t="str">
        <f>HLOOKUP(E$33,paydate,9,FALSE)</f>
        <v>PP-17 paid on 08/21/2024</v>
      </c>
      <c r="H40" s="203"/>
      <c r="L40" s="221">
        <f t="shared" si="3"/>
        <v>0</v>
      </c>
      <c r="M40" s="221"/>
      <c r="N40" s="60"/>
      <c r="O40" s="219"/>
      <c r="P40" s="219"/>
    </row>
    <row r="41" spans="1:25" x14ac:dyDescent="0.2">
      <c r="G41" s="203" t="str">
        <f>HLOOKUP(E$33,paydate,10,FALSE)</f>
        <v>PP-18 paid on 09/04/2024</v>
      </c>
      <c r="H41" s="203"/>
      <c r="J41" s="3"/>
      <c r="K41" s="3"/>
      <c r="L41" s="221">
        <f t="shared" si="3"/>
        <v>0</v>
      </c>
      <c r="M41" s="221"/>
      <c r="N41" s="60"/>
      <c r="O41" s="219"/>
      <c r="P41" s="219"/>
    </row>
    <row r="42" spans="1:25" x14ac:dyDescent="0.2">
      <c r="J42" s="3"/>
      <c r="K42" s="3"/>
      <c r="L42" s="60"/>
      <c r="M42" s="60"/>
      <c r="N42" s="60"/>
      <c r="O42" s="268"/>
      <c r="P42" s="268"/>
    </row>
    <row r="43" spans="1:25" ht="13.5" thickBot="1" x14ac:dyDescent="0.25">
      <c r="I43" s="8" t="s">
        <v>3</v>
      </c>
      <c r="L43" s="277">
        <f>SUM(L33:M42)</f>
        <v>0</v>
      </c>
      <c r="M43" s="277"/>
      <c r="N43" s="61"/>
      <c r="O43" s="278"/>
      <c r="P43" s="278"/>
    </row>
    <row r="44" spans="1:25" ht="14.25" thickTop="1" thickBot="1" x14ac:dyDescent="0.25">
      <c r="I44" s="8"/>
      <c r="L44" s="61"/>
      <c r="M44" s="61"/>
      <c r="N44" s="61"/>
      <c r="O44" s="279"/>
      <c r="P44" s="279"/>
    </row>
    <row r="45" spans="1:25" x14ac:dyDescent="0.2">
      <c r="A45" s="274" t="s">
        <v>25</v>
      </c>
      <c r="B45" s="275"/>
      <c r="C45" s="275"/>
      <c r="D45" s="275"/>
      <c r="E45" s="275"/>
      <c r="F45" s="275"/>
      <c r="G45" s="275"/>
      <c r="H45" s="275"/>
      <c r="I45" s="275"/>
      <c r="J45" s="275"/>
      <c r="K45" s="275"/>
      <c r="L45" s="275"/>
      <c r="M45" s="275"/>
      <c r="N45" s="275"/>
      <c r="O45" s="276"/>
      <c r="P45" s="276"/>
    </row>
    <row r="46" spans="1:25" x14ac:dyDescent="0.2">
      <c r="A46" s="63"/>
      <c r="B46" s="258" t="s">
        <v>26</v>
      </c>
      <c r="C46" s="48"/>
      <c r="D46" s="261" t="s">
        <v>20</v>
      </c>
      <c r="E46" s="262"/>
      <c r="G46" s="269" t="s">
        <v>37</v>
      </c>
      <c r="H46" s="269"/>
      <c r="I46" s="269"/>
      <c r="K46" s="261" t="s">
        <v>18</v>
      </c>
      <c r="L46" s="263"/>
      <c r="M46" s="262"/>
      <c r="O46" s="264" t="s">
        <v>19</v>
      </c>
      <c r="P46" s="264"/>
    </row>
    <row r="47" spans="1:25" x14ac:dyDescent="0.2">
      <c r="A47" s="64"/>
      <c r="B47" s="259"/>
      <c r="D47" s="225" t="str">
        <f>"PP-"&amp;'General Info for Form'!D16</f>
        <v>PP-10</v>
      </c>
      <c r="E47" s="225"/>
      <c r="F47" s="60">
        <v>0</v>
      </c>
      <c r="G47" s="200">
        <v>0</v>
      </c>
      <c r="H47" s="201"/>
      <c r="I47" s="202"/>
      <c r="J47" s="60"/>
      <c r="K47" s="224">
        <v>0</v>
      </c>
      <c r="L47" s="224"/>
      <c r="M47" s="224"/>
      <c r="N47" s="60">
        <f>I47-F47</f>
        <v>0</v>
      </c>
      <c r="O47" s="222">
        <f>K47-G47</f>
        <v>0</v>
      </c>
      <c r="P47" s="223"/>
      <c r="Q47" s="62"/>
    </row>
    <row r="48" spans="1:25" s="62" customFormat="1" x14ac:dyDescent="0.2">
      <c r="A48" s="64"/>
      <c r="B48" s="259"/>
      <c r="C48" s="4"/>
      <c r="D48" s="225" t="str">
        <f>"PP-"&amp;'General Info for Form'!D17</f>
        <v>PP-11</v>
      </c>
      <c r="E48" s="225"/>
      <c r="F48" s="60">
        <v>0</v>
      </c>
      <c r="G48" s="224">
        <v>0</v>
      </c>
      <c r="H48" s="224"/>
      <c r="I48" s="224"/>
      <c r="J48" s="60">
        <v>0</v>
      </c>
      <c r="K48" s="224">
        <v>0</v>
      </c>
      <c r="L48" s="224"/>
      <c r="M48" s="224"/>
      <c r="N48" s="60"/>
      <c r="O48" s="222">
        <f>K48-G48</f>
        <v>0</v>
      </c>
      <c r="P48" s="223"/>
      <c r="Q48" s="4"/>
      <c r="T48" s="4"/>
      <c r="U48" s="4"/>
    </row>
    <row r="49" spans="1:21" x14ac:dyDescent="0.2">
      <c r="A49" s="64"/>
      <c r="B49" s="259"/>
      <c r="D49" s="225" t="str">
        <f>"PP-"&amp;'General Info for Form'!D18</f>
        <v>PP-12</v>
      </c>
      <c r="E49" s="225"/>
      <c r="F49" s="60">
        <v>0</v>
      </c>
      <c r="G49" s="200">
        <v>0</v>
      </c>
      <c r="H49" s="201"/>
      <c r="I49" s="202"/>
      <c r="J49" s="60">
        <v>0</v>
      </c>
      <c r="K49" s="200">
        <v>0</v>
      </c>
      <c r="L49" s="201"/>
      <c r="M49" s="202"/>
      <c r="N49" s="60"/>
      <c r="O49" s="222">
        <f>K49-G49</f>
        <v>0</v>
      </c>
      <c r="P49" s="223"/>
    </row>
    <row r="50" spans="1:21" x14ac:dyDescent="0.2">
      <c r="A50" s="64"/>
      <c r="B50" s="259"/>
      <c r="D50" s="225" t="str">
        <f>"PP-"&amp;'General Info for Form'!D19</f>
        <v>PP-13</v>
      </c>
      <c r="E50" s="225"/>
      <c r="F50" s="60"/>
      <c r="G50" s="200">
        <v>0</v>
      </c>
      <c r="H50" s="201"/>
      <c r="I50" s="202"/>
      <c r="J50" s="60"/>
      <c r="K50" s="200">
        <v>0</v>
      </c>
      <c r="L50" s="201"/>
      <c r="M50" s="202"/>
      <c r="N50" s="60"/>
      <c r="O50" s="222">
        <f t="shared" ref="O50:O54" si="4">K50-G50</f>
        <v>0</v>
      </c>
      <c r="P50" s="223"/>
      <c r="T50" s="62"/>
      <c r="U50" s="62"/>
    </row>
    <row r="51" spans="1:21" x14ac:dyDescent="0.2">
      <c r="A51" s="64"/>
      <c r="B51" s="259"/>
      <c r="D51" s="225" t="str">
        <f>"PP-"&amp;'General Info for Form'!D20</f>
        <v>PP-14 (23-24)</v>
      </c>
      <c r="E51" s="225"/>
      <c r="F51" s="60"/>
      <c r="G51" s="200">
        <v>0</v>
      </c>
      <c r="H51" s="201"/>
      <c r="I51" s="202"/>
      <c r="J51" s="60"/>
      <c r="K51" s="200">
        <v>0</v>
      </c>
      <c r="L51" s="201"/>
      <c r="M51" s="202"/>
      <c r="N51" s="60"/>
      <c r="O51" s="222">
        <f t="shared" ref="O51" si="5">K51-G51</f>
        <v>0</v>
      </c>
      <c r="P51" s="223"/>
      <c r="T51" s="62"/>
      <c r="U51" s="62"/>
    </row>
    <row r="52" spans="1:21" x14ac:dyDescent="0.2">
      <c r="A52" s="64"/>
      <c r="B52" s="259"/>
      <c r="D52" s="203" t="str">
        <f>"PP-"&amp;'General Info for Form'!D21</f>
        <v>PP-15</v>
      </c>
      <c r="E52" s="203"/>
      <c r="F52" s="60"/>
      <c r="G52" s="200">
        <v>0</v>
      </c>
      <c r="H52" s="201"/>
      <c r="I52" s="202"/>
      <c r="J52" s="60"/>
      <c r="K52" s="200">
        <v>0</v>
      </c>
      <c r="L52" s="201"/>
      <c r="M52" s="202"/>
      <c r="N52" s="60"/>
      <c r="O52" s="222">
        <f t="shared" si="4"/>
        <v>0</v>
      </c>
      <c r="P52" s="223"/>
    </row>
    <row r="53" spans="1:21" x14ac:dyDescent="0.2">
      <c r="A53" s="64"/>
      <c r="B53" s="259"/>
      <c r="D53" s="203" t="str">
        <f>"PP-"&amp;'General Info for Form'!D22</f>
        <v>PP-16</v>
      </c>
      <c r="E53" s="203"/>
      <c r="F53" s="60"/>
      <c r="G53" s="200">
        <v>0</v>
      </c>
      <c r="H53" s="201"/>
      <c r="I53" s="202"/>
      <c r="J53" s="60"/>
      <c r="K53" s="200">
        <v>0</v>
      </c>
      <c r="L53" s="201"/>
      <c r="M53" s="202"/>
      <c r="N53" s="60"/>
      <c r="O53" s="222">
        <f t="shared" si="4"/>
        <v>0</v>
      </c>
      <c r="P53" s="223"/>
    </row>
    <row r="54" spans="1:21" x14ac:dyDescent="0.2">
      <c r="A54" s="64"/>
      <c r="B54" s="259"/>
      <c r="D54" s="203" t="str">
        <f>"PP-"&amp;'General Info for Form'!D23</f>
        <v>PP-17</v>
      </c>
      <c r="E54" s="203"/>
      <c r="F54" s="60"/>
      <c r="G54" s="200">
        <v>0</v>
      </c>
      <c r="H54" s="201"/>
      <c r="I54" s="202"/>
      <c r="J54" s="60"/>
      <c r="K54" s="200">
        <v>0</v>
      </c>
      <c r="L54" s="201"/>
      <c r="M54" s="202"/>
      <c r="N54" s="60"/>
      <c r="O54" s="222">
        <f t="shared" si="4"/>
        <v>0</v>
      </c>
      <c r="P54" s="223"/>
    </row>
    <row r="55" spans="1:21" x14ac:dyDescent="0.2">
      <c r="A55" s="65"/>
      <c r="B55" s="260"/>
      <c r="C55" s="54"/>
      <c r="D55" s="203" t="str">
        <f>"PP-"&amp;'General Info for Form'!D24</f>
        <v>PP-18</v>
      </c>
      <c r="E55" s="203"/>
      <c r="F55" s="60">
        <v>0</v>
      </c>
      <c r="G55" s="224">
        <v>0</v>
      </c>
      <c r="H55" s="224"/>
      <c r="I55" s="224"/>
      <c r="J55" s="60">
        <v>0</v>
      </c>
      <c r="K55" s="224">
        <v>0</v>
      </c>
      <c r="L55" s="224"/>
      <c r="M55" s="224"/>
      <c r="N55" s="66"/>
      <c r="O55" s="222">
        <f>K55-G55</f>
        <v>0</v>
      </c>
      <c r="P55" s="223"/>
    </row>
    <row r="56" spans="1:21" ht="13.5" thickBot="1" x14ac:dyDescent="0.25">
      <c r="A56" s="67"/>
      <c r="B56" s="78"/>
      <c r="C56" s="68"/>
      <c r="D56" s="79"/>
      <c r="E56" s="79"/>
      <c r="F56" s="79"/>
      <c r="G56" s="69"/>
      <c r="H56" s="69"/>
      <c r="I56" s="69"/>
      <c r="J56" s="70"/>
      <c r="K56" s="70"/>
      <c r="L56" s="70"/>
      <c r="M56" s="70"/>
      <c r="N56" s="69"/>
      <c r="O56" s="69"/>
      <c r="P56" s="71"/>
    </row>
    <row r="57" spans="1:21" x14ac:dyDescent="0.2">
      <c r="B57" s="4" t="s">
        <v>8</v>
      </c>
      <c r="O57" s="232"/>
      <c r="P57" s="232"/>
    </row>
    <row r="58" spans="1:21" x14ac:dyDescent="0.2">
      <c r="A58" s="38"/>
      <c r="B58" s="244" t="s">
        <v>53</v>
      </c>
      <c r="C58" s="245"/>
      <c r="D58" s="243"/>
      <c r="E58" s="243"/>
      <c r="F58" s="243"/>
      <c r="G58" s="243"/>
      <c r="H58" s="243"/>
      <c r="I58" s="243"/>
      <c r="J58" s="243"/>
      <c r="K58" s="243"/>
      <c r="L58" s="243"/>
      <c r="M58" s="243"/>
      <c r="N58" s="243"/>
      <c r="O58" s="39"/>
      <c r="P58" s="40"/>
    </row>
    <row r="59" spans="1:21" x14ac:dyDescent="0.2">
      <c r="A59" s="41"/>
      <c r="B59" s="246"/>
      <c r="C59" s="247"/>
      <c r="D59" s="247"/>
      <c r="E59" s="247"/>
      <c r="F59" s="247"/>
      <c r="G59" s="247"/>
      <c r="H59" s="247"/>
      <c r="I59" s="247"/>
      <c r="J59" s="247"/>
      <c r="K59" s="247"/>
      <c r="L59" s="247"/>
      <c r="M59" s="247"/>
      <c r="N59" s="247"/>
      <c r="O59" s="247"/>
      <c r="P59" s="248"/>
    </row>
    <row r="60" spans="1:21" x14ac:dyDescent="0.2">
      <c r="A60" s="41"/>
      <c r="B60" s="249"/>
      <c r="C60" s="250"/>
      <c r="D60" s="250"/>
      <c r="E60" s="250"/>
      <c r="F60" s="250"/>
      <c r="G60" s="250"/>
      <c r="H60" s="250"/>
      <c r="I60" s="250"/>
      <c r="J60" s="250"/>
      <c r="K60" s="250"/>
      <c r="L60" s="250"/>
      <c r="M60" s="250"/>
      <c r="N60" s="250"/>
      <c r="O60" s="250"/>
      <c r="P60" s="251"/>
    </row>
    <row r="61" spans="1:21" x14ac:dyDescent="0.2">
      <c r="A61" s="42"/>
      <c r="B61" s="252"/>
      <c r="C61" s="253"/>
      <c r="D61" s="253"/>
      <c r="E61" s="253"/>
      <c r="F61" s="253"/>
      <c r="G61" s="253"/>
      <c r="H61" s="253"/>
      <c r="I61" s="253"/>
      <c r="J61" s="253"/>
      <c r="K61" s="253"/>
      <c r="L61" s="253"/>
      <c r="M61" s="253"/>
      <c r="N61" s="253"/>
      <c r="O61" s="253"/>
      <c r="P61" s="254"/>
    </row>
    <row r="62" spans="1:21" ht="13.5" thickBot="1" x14ac:dyDescent="0.25">
      <c r="B62" s="80" t="s">
        <v>81</v>
      </c>
      <c r="C62" s="81"/>
      <c r="D62" s="72"/>
      <c r="E62" s="72"/>
      <c r="F62" s="240"/>
      <c r="G62" s="241"/>
      <c r="H62" s="241"/>
      <c r="I62" s="241"/>
      <c r="J62" s="241"/>
      <c r="K62" s="241"/>
      <c r="L62" s="242"/>
      <c r="M62" s="16"/>
    </row>
    <row r="63" spans="1:21" ht="13.5" thickBot="1" x14ac:dyDescent="0.25">
      <c r="B63" s="82" t="s">
        <v>78</v>
      </c>
      <c r="C63" s="265"/>
      <c r="D63" s="266"/>
      <c r="E63" s="266"/>
      <c r="F63" s="266"/>
      <c r="G63" s="266"/>
      <c r="H63" s="266"/>
      <c r="I63" s="266"/>
      <c r="J63" s="266"/>
      <c r="K63" s="266"/>
      <c r="L63" s="267"/>
      <c r="M63" s="72"/>
      <c r="N63" s="233" t="s">
        <v>14</v>
      </c>
      <c r="O63" s="234"/>
      <c r="P63" s="235"/>
    </row>
    <row r="64" spans="1:21" x14ac:dyDescent="0.2">
      <c r="B64" s="59" t="s">
        <v>13</v>
      </c>
      <c r="C64" s="5"/>
      <c r="D64" s="6"/>
      <c r="E64" s="6"/>
      <c r="F64" s="6"/>
      <c r="G64" s="6"/>
      <c r="H64" s="6"/>
      <c r="I64" s="7"/>
      <c r="J64" s="7"/>
      <c r="K64" s="8" t="s">
        <v>9</v>
      </c>
      <c r="L64" s="54"/>
      <c r="N64" s="236" t="s">
        <v>15</v>
      </c>
      <c r="O64" s="237"/>
      <c r="P64" s="238"/>
    </row>
    <row r="65" spans="2:16" x14ac:dyDescent="0.2">
      <c r="B65" s="4" t="s">
        <v>17</v>
      </c>
      <c r="C65" s="58"/>
      <c r="D65" s="58"/>
      <c r="E65" s="58"/>
      <c r="F65" s="58"/>
      <c r="G65" s="58"/>
      <c r="H65" s="58"/>
      <c r="K65" s="8" t="s">
        <v>9</v>
      </c>
      <c r="L65" s="58"/>
      <c r="N65" s="226"/>
      <c r="O65" s="227"/>
      <c r="P65" s="228"/>
    </row>
    <row r="66" spans="2:16" x14ac:dyDescent="0.2">
      <c r="K66" s="8"/>
      <c r="N66" s="229"/>
      <c r="O66" s="230"/>
      <c r="P66" s="231"/>
    </row>
    <row r="67" spans="2:16" ht="13.5" thickBot="1" x14ac:dyDescent="0.25">
      <c r="B67" s="239"/>
      <c r="C67" s="239"/>
      <c r="D67" s="239"/>
      <c r="E67" s="239"/>
      <c r="F67" s="239"/>
      <c r="G67" s="239"/>
      <c r="H67" s="239"/>
      <c r="I67" s="239"/>
      <c r="J67" s="239"/>
      <c r="K67" s="239"/>
      <c r="L67" s="239"/>
      <c r="M67" s="83"/>
      <c r="N67" s="255" t="s">
        <v>16</v>
      </c>
      <c r="O67" s="256"/>
      <c r="P67" s="257"/>
    </row>
    <row r="68" spans="2:16" x14ac:dyDescent="0.2">
      <c r="B68" s="17" t="s">
        <v>144</v>
      </c>
      <c r="C68" s="73"/>
      <c r="D68" s="73"/>
      <c r="E68" s="73"/>
      <c r="F68" s="73"/>
      <c r="P68" s="74" t="s">
        <v>42</v>
      </c>
    </row>
    <row r="70" spans="2:16" x14ac:dyDescent="0.2">
      <c r="N70" s="62"/>
      <c r="O70" s="62"/>
      <c r="P70" s="62"/>
    </row>
  </sheetData>
  <sheetProtection sheet="1" selectLockedCells="1"/>
  <customSheetViews>
    <customSheetView guid="{BE8320D7-8A41-4651-A4B8-08B51B270370}" showPageBreaks="1" showGridLines="0" fitToPage="1" printArea="1" showRuler="0">
      <selection activeCell="C8" sqref="C8"/>
      <pageMargins left="0.75" right="0.75" top="1" bottom="1" header="0.5" footer="0.5"/>
      <pageSetup scale="70" orientation="portrait" r:id="rId1"/>
      <headerFooter alignWithMargins="0"/>
    </customSheetView>
  </customSheetViews>
  <mergeCells count="120">
    <mergeCell ref="E21:I21"/>
    <mergeCell ref="G22:H22"/>
    <mergeCell ref="J17:M17"/>
    <mergeCell ref="J18:M18"/>
    <mergeCell ref="J19:M19"/>
    <mergeCell ref="G24:H24"/>
    <mergeCell ref="G28:H28"/>
    <mergeCell ref="G29:H29"/>
    <mergeCell ref="G30:H30"/>
    <mergeCell ref="J16:P16"/>
    <mergeCell ref="G46:I46"/>
    <mergeCell ref="G39:H39"/>
    <mergeCell ref="G33:H33"/>
    <mergeCell ref="G32:H32"/>
    <mergeCell ref="D9:E9"/>
    <mergeCell ref="G9:I9"/>
    <mergeCell ref="A45:P45"/>
    <mergeCell ref="G40:H40"/>
    <mergeCell ref="O42:P42"/>
    <mergeCell ref="L43:M43"/>
    <mergeCell ref="G41:H41"/>
    <mergeCell ref="O43:P43"/>
    <mergeCell ref="O44:P44"/>
    <mergeCell ref="K21:M21"/>
    <mergeCell ref="O17:P17"/>
    <mergeCell ref="O18:P18"/>
    <mergeCell ref="O19:P19"/>
    <mergeCell ref="L40:M40"/>
    <mergeCell ref="L41:M41"/>
    <mergeCell ref="L33:M33"/>
    <mergeCell ref="O33:P33"/>
    <mergeCell ref="N31:P32"/>
    <mergeCell ref="G27:H27"/>
    <mergeCell ref="N65:P66"/>
    <mergeCell ref="O57:P57"/>
    <mergeCell ref="O48:P48"/>
    <mergeCell ref="N63:P63"/>
    <mergeCell ref="N64:P64"/>
    <mergeCell ref="O53:P53"/>
    <mergeCell ref="O54:P54"/>
    <mergeCell ref="B67:L67"/>
    <mergeCell ref="F62:L62"/>
    <mergeCell ref="D48:E48"/>
    <mergeCell ref="D49:E49"/>
    <mergeCell ref="D58:N58"/>
    <mergeCell ref="B58:C58"/>
    <mergeCell ref="B59:P61"/>
    <mergeCell ref="N67:P67"/>
    <mergeCell ref="B46:B55"/>
    <mergeCell ref="O49:P49"/>
    <mergeCell ref="D46:E46"/>
    <mergeCell ref="K46:M46"/>
    <mergeCell ref="O46:P46"/>
    <mergeCell ref="C63:L63"/>
    <mergeCell ref="K48:M48"/>
    <mergeCell ref="K49:M49"/>
    <mergeCell ref="K55:M55"/>
    <mergeCell ref="D55:E55"/>
    <mergeCell ref="G48:I48"/>
    <mergeCell ref="G49:I49"/>
    <mergeCell ref="G55:I55"/>
    <mergeCell ref="D47:E47"/>
    <mergeCell ref="O55:P55"/>
    <mergeCell ref="D50:E50"/>
    <mergeCell ref="D52:E52"/>
    <mergeCell ref="D53:E53"/>
    <mergeCell ref="D54:E54"/>
    <mergeCell ref="O50:P50"/>
    <mergeCell ref="O52:P52"/>
    <mergeCell ref="G47:I47"/>
    <mergeCell ref="K47:M47"/>
    <mergeCell ref="D51:E51"/>
    <mergeCell ref="O51:P51"/>
    <mergeCell ref="O34:P34"/>
    <mergeCell ref="O35:P35"/>
    <mergeCell ref="O36:P36"/>
    <mergeCell ref="O38:P38"/>
    <mergeCell ref="L34:M34"/>
    <mergeCell ref="L35:M35"/>
    <mergeCell ref="L36:M36"/>
    <mergeCell ref="L38:M38"/>
    <mergeCell ref="G54:I54"/>
    <mergeCell ref="K50:M50"/>
    <mergeCell ref="K52:M52"/>
    <mergeCell ref="K53:M53"/>
    <mergeCell ref="K54:M54"/>
    <mergeCell ref="O47:P47"/>
    <mergeCell ref="O41:P41"/>
    <mergeCell ref="L39:M39"/>
    <mergeCell ref="O39:P39"/>
    <mergeCell ref="O40:P40"/>
    <mergeCell ref="L37:M37"/>
    <mergeCell ref="O37:P37"/>
    <mergeCell ref="G37:H37"/>
    <mergeCell ref="G51:I51"/>
    <mergeCell ref="K51:M51"/>
    <mergeCell ref="A1:N1"/>
    <mergeCell ref="A2:N2"/>
    <mergeCell ref="A3:N3"/>
    <mergeCell ref="G8:I8"/>
    <mergeCell ref="D8:E8"/>
    <mergeCell ref="G50:I50"/>
    <mergeCell ref="G52:I52"/>
    <mergeCell ref="G53:I53"/>
    <mergeCell ref="G38:H38"/>
    <mergeCell ref="D16:E16"/>
    <mergeCell ref="D10:H10"/>
    <mergeCell ref="G34:H34"/>
    <mergeCell ref="G35:H35"/>
    <mergeCell ref="G36:H36"/>
    <mergeCell ref="G23:H23"/>
    <mergeCell ref="D18:E18"/>
    <mergeCell ref="D17:E17"/>
    <mergeCell ref="D19:E19"/>
    <mergeCell ref="G25:H25"/>
    <mergeCell ref="G26:H26"/>
    <mergeCell ref="D11:H11"/>
    <mergeCell ref="M13:P13"/>
    <mergeCell ref="D12:E12"/>
    <mergeCell ref="D13:E13"/>
  </mergeCells>
  <phoneticPr fontId="2" type="noConversion"/>
  <dataValidations count="3">
    <dataValidation type="list" allowBlank="1" showInputMessage="1" showErrorMessage="1" sqref="C11" xr:uid="{00000000-0002-0000-0000-000000000000}">
      <formula1>"CA,FW,NC,WL"</formula1>
    </dataValidation>
    <dataValidation type="textLength" allowBlank="1" showInputMessage="1" showErrorMessage="1" errorTitle="Person ID" error="8 numbers is the maximum for the Person ID." sqref="B5" xr:uid="{00000000-0002-0000-0000-000001000000}">
      <formula1>0</formula1>
      <formula2>8</formula2>
    </dataValidation>
    <dataValidation type="textLength" allowBlank="1" showInputMessage="1" showErrorMessage="1" errorTitle="PERNR" error="8 numbers is the maximum for the PERNR." sqref="B9" xr:uid="{00000000-0002-0000-0000-000002000000}">
      <formula1>0</formula1>
      <formula2>8</formula2>
    </dataValidation>
  </dataValidations>
  <hyperlinks>
    <hyperlink ref="B68" r:id="rId2" xr:uid="{00000000-0004-0000-0000-000000000000}"/>
  </hyperlinks>
  <printOptions horizontalCentered="1"/>
  <pageMargins left="0" right="0" top="0" bottom="0" header="0.5" footer="0.5"/>
  <pageSetup scale="85" orientation="portrait" r:id="rId3"/>
  <headerFooter alignWithMargins="0"/>
  <cellWatches>
    <cellWatch r="I23"/>
  </cellWatches>
  <drawing r:id="rId4"/>
  <legacyDrawing r:id="rId5"/>
  <mc:AlternateContent xmlns:mc="http://schemas.openxmlformats.org/markup-compatibility/2006">
    <mc:Choice Requires="x14">
      <controls>
        <mc:AlternateContent xmlns:mc="http://schemas.openxmlformats.org/markup-compatibility/2006">
          <mc:Choice Requires="x14">
            <control shapeId="1140" r:id="rId6" name="Check Box 116">
              <controlPr defaultSize="0" autoFill="0" autoLine="0" autoPict="0">
                <anchor moveWithCells="1">
                  <from>
                    <xdr:col>11</xdr:col>
                    <xdr:colOff>95250</xdr:colOff>
                    <xdr:row>12</xdr:row>
                    <xdr:rowOff>19050</xdr:rowOff>
                  </from>
                  <to>
                    <xdr:col>11</xdr:col>
                    <xdr:colOff>590550</xdr:colOff>
                    <xdr:row>13</xdr:row>
                    <xdr:rowOff>85725</xdr:rowOff>
                  </to>
                </anchor>
              </controlPr>
            </control>
          </mc:Choice>
        </mc:AlternateContent>
        <mc:AlternateContent xmlns:mc="http://schemas.openxmlformats.org/markup-compatibility/2006">
          <mc:Choice Requires="x14">
            <control shapeId="1144" r:id="rId7" name="Check Box 120">
              <controlPr defaultSize="0" autoFill="0" autoLine="0" autoPict="0">
                <anchor moveWithCells="1">
                  <from>
                    <xdr:col>14</xdr:col>
                    <xdr:colOff>342900</xdr:colOff>
                    <xdr:row>1</xdr:row>
                    <xdr:rowOff>47625</xdr:rowOff>
                  </from>
                  <to>
                    <xdr:col>15</xdr:col>
                    <xdr:colOff>85725</xdr:colOff>
                    <xdr:row>2</xdr:row>
                    <xdr:rowOff>85725</xdr:rowOff>
                  </to>
                </anchor>
              </controlPr>
            </control>
          </mc:Choice>
        </mc:AlternateContent>
        <mc:AlternateContent xmlns:mc="http://schemas.openxmlformats.org/markup-compatibility/2006">
          <mc:Choice Requires="x14">
            <control shapeId="1147" r:id="rId8" name="Check Box 123">
              <controlPr defaultSize="0" autoFill="0" autoLine="0" autoPict="0">
                <anchor moveWithCells="1">
                  <from>
                    <xdr:col>11</xdr:col>
                    <xdr:colOff>95250</xdr:colOff>
                    <xdr:row>7</xdr:row>
                    <xdr:rowOff>85725</xdr:rowOff>
                  </from>
                  <to>
                    <xdr:col>16</xdr:col>
                    <xdr:colOff>57150</xdr:colOff>
                    <xdr:row>8</xdr:row>
                    <xdr:rowOff>133350</xdr:rowOff>
                  </to>
                </anchor>
              </controlPr>
            </control>
          </mc:Choice>
        </mc:AlternateContent>
        <mc:AlternateContent xmlns:mc="http://schemas.openxmlformats.org/markup-compatibility/2006">
          <mc:Choice Requires="x14">
            <control shapeId="1148" r:id="rId9" name="Check Box 124">
              <controlPr defaultSize="0" autoFill="0" autoLine="0" autoPict="0">
                <anchor moveWithCells="1">
                  <from>
                    <xdr:col>11</xdr:col>
                    <xdr:colOff>95250</xdr:colOff>
                    <xdr:row>8</xdr:row>
                    <xdr:rowOff>142875</xdr:rowOff>
                  </from>
                  <to>
                    <xdr:col>16</xdr:col>
                    <xdr:colOff>57150</xdr:colOff>
                    <xdr:row>10</xdr:row>
                    <xdr:rowOff>19050</xdr:rowOff>
                  </to>
                </anchor>
              </controlPr>
            </control>
          </mc:Choice>
        </mc:AlternateContent>
        <mc:AlternateContent xmlns:mc="http://schemas.openxmlformats.org/markup-compatibility/2006">
          <mc:Choice Requires="x14">
            <control shapeId="1149" r:id="rId10" name="Check Box 125">
              <controlPr defaultSize="0" autoFill="0" autoLine="0" autoPict="0">
                <anchor moveWithCells="1">
                  <from>
                    <xdr:col>11</xdr:col>
                    <xdr:colOff>95250</xdr:colOff>
                    <xdr:row>9</xdr:row>
                    <xdr:rowOff>123825</xdr:rowOff>
                  </from>
                  <to>
                    <xdr:col>16</xdr:col>
                    <xdr:colOff>57150</xdr:colOff>
                    <xdr:row>11</xdr:row>
                    <xdr:rowOff>9525</xdr:rowOff>
                  </to>
                </anchor>
              </controlPr>
            </control>
          </mc:Choice>
        </mc:AlternateContent>
        <mc:AlternateContent xmlns:mc="http://schemas.openxmlformats.org/markup-compatibility/2006">
          <mc:Choice Requires="x14">
            <control shapeId="1150" r:id="rId11" name="Check Box 126">
              <controlPr defaultSize="0" autoFill="0" autoLine="0" autoPict="0">
                <anchor moveWithCells="1">
                  <from>
                    <xdr:col>11</xdr:col>
                    <xdr:colOff>95250</xdr:colOff>
                    <xdr:row>10</xdr:row>
                    <xdr:rowOff>171450</xdr:rowOff>
                  </from>
                  <to>
                    <xdr:col>16</xdr:col>
                    <xdr:colOff>57150</xdr:colOff>
                    <xdr:row>12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3000000}">
          <x14:formula1>
            <xm:f>'General Info for Form'!$C$27:$C$30</xm:f>
          </x14:formula1>
          <xm:sqref>B11</xm:sqref>
        </x14:dataValidation>
        <x14:dataValidation type="list" allowBlank="1" showInputMessage="1" showErrorMessage="1" xr:uid="{00000000-0002-0000-0000-000004000000}">
          <x14:formula1>
            <xm:f>'General Info for Form'!$O$13:$O$17</xm:f>
          </x14:formula1>
          <xm:sqref>O38:P38</xm:sqref>
        </x14:dataValidation>
        <x14:dataValidation type="list" allowBlank="1" showInputMessage="1" showErrorMessage="1" xr:uid="{00000000-0002-0000-0000-000005000000}">
          <x14:formula1>
            <xm:f>'General Info for Form'!$P$4:$P$17</xm:f>
          </x14:formula1>
          <xm:sqref>O39:P39</xm:sqref>
        </x14:dataValidation>
        <x14:dataValidation type="list" allowBlank="1" showInputMessage="1" showErrorMessage="1" xr:uid="{00000000-0002-0000-0000-000006000000}">
          <x14:formula1>
            <xm:f>'General Info for Form'!$Q$4:$Q$17</xm:f>
          </x14:formula1>
          <xm:sqref>O40:P40</xm:sqref>
        </x14:dataValidation>
        <x14:dataValidation type="list" allowBlank="1" showInputMessage="1" showErrorMessage="1" xr:uid="{00000000-0002-0000-0000-000007000000}">
          <x14:formula1>
            <xm:f>'General Info for Form'!$R$4:$R$17</xm:f>
          </x14:formula1>
          <xm:sqref>O41:P41</xm:sqref>
        </x14:dataValidation>
        <x14:dataValidation type="list" allowBlank="1" showInputMessage="1" showErrorMessage="1" xr:uid="{00000000-0002-0000-0000-000008000000}">
          <x14:formula1>
            <xm:f>'General Info for Form'!$A$41:$A$46</xm:f>
          </x14:formula1>
          <xm:sqref>D58:N58</xm:sqref>
        </x14:dataValidation>
        <x14:dataValidation type="list" allowBlank="1" showInputMessage="1" showErrorMessage="1" xr:uid="{00000000-0002-0000-0000-000009000000}">
          <x14:formula1>
            <xm:f>'General Info for Form'!$J$4:$J$17</xm:f>
          </x14:formula1>
          <xm:sqref>O33:P33</xm:sqref>
        </x14:dataValidation>
        <x14:dataValidation type="list" allowBlank="1" showInputMessage="1" showErrorMessage="1" xr:uid="{00000000-0002-0000-0000-00000A000000}">
          <x14:formula1>
            <xm:f>'General Info for Form'!$K$4:$K$17</xm:f>
          </x14:formula1>
          <xm:sqref>O34:P34</xm:sqref>
        </x14:dataValidation>
        <x14:dataValidation type="list" allowBlank="1" showInputMessage="1" showErrorMessage="1" xr:uid="{00000000-0002-0000-0000-00000B000000}">
          <x14:formula1>
            <xm:f>'General Info for Form'!$L$4:$L$17</xm:f>
          </x14:formula1>
          <xm:sqref>O35:P35</xm:sqref>
        </x14:dataValidation>
        <x14:dataValidation type="list" allowBlank="1" showInputMessage="1" showErrorMessage="1" xr:uid="{00000000-0002-0000-0000-00000C000000}">
          <x14:formula1>
            <xm:f>'General Info for Form'!$N$4:$N$12</xm:f>
          </x14:formula1>
          <xm:sqref>O37:P37</xm:sqref>
        </x14:dataValidation>
        <x14:dataValidation type="list" allowBlank="1" showInputMessage="1" showErrorMessage="1" xr:uid="{00000000-0002-0000-0000-00000D000000}">
          <x14:formula1>
            <xm:f>'General Info for Form'!$M$4:$M$17</xm:f>
          </x14:formula1>
          <xm:sqref>O36:P36</xm:sqref>
        </x14:dataValidation>
        <x14:dataValidation type="list" allowBlank="1" showInputMessage="1" showErrorMessage="1" xr:uid="{00000000-0002-0000-0000-00000E000000}">
          <x14:formula1>
            <xm:f>'General Info for Form'!$E$27:$E$31</xm:f>
          </x14:formula1>
          <xm:sqref>D11:H11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62"/>
  <sheetViews>
    <sheetView showGridLines="0" zoomScaleNormal="100" workbookViewId="0">
      <selection activeCell="E34" sqref="E34"/>
    </sheetView>
  </sheetViews>
  <sheetFormatPr defaultColWidth="9.140625" defaultRowHeight="12.75" x14ac:dyDescent="0.2"/>
  <cols>
    <col min="1" max="1" width="2.7109375" customWidth="1"/>
    <col min="2" max="2" width="2.42578125" customWidth="1"/>
    <col min="3" max="3" width="110.7109375" style="15" customWidth="1"/>
  </cols>
  <sheetData>
    <row r="1" spans="1:5" ht="15" x14ac:dyDescent="0.2">
      <c r="B1" s="291" t="s">
        <v>150</v>
      </c>
      <c r="C1" s="291"/>
      <c r="E1" s="18"/>
    </row>
    <row r="2" spans="1:5" ht="6.75" customHeight="1" x14ac:dyDescent="0.25">
      <c r="C2" s="9"/>
      <c r="E2" s="19"/>
    </row>
    <row r="3" spans="1:5" ht="15" x14ac:dyDescent="0.2">
      <c r="B3" s="291" t="s">
        <v>28</v>
      </c>
      <c r="C3" s="291"/>
      <c r="E3" s="18"/>
    </row>
    <row r="4" spans="1:5" ht="12" customHeight="1" x14ac:dyDescent="0.25">
      <c r="C4" s="10"/>
      <c r="E4" s="20"/>
    </row>
    <row r="5" spans="1:5" ht="13.15" customHeight="1" x14ac:dyDescent="0.2">
      <c r="A5" s="96" t="s">
        <v>151</v>
      </c>
      <c r="B5" s="96"/>
      <c r="E5" s="21"/>
    </row>
    <row r="6" spans="1:5" x14ac:dyDescent="0.2">
      <c r="B6" s="292" t="s">
        <v>144</v>
      </c>
      <c r="C6" s="292"/>
      <c r="E6" s="17"/>
    </row>
    <row r="7" spans="1:5" x14ac:dyDescent="0.2">
      <c r="C7" s="11"/>
      <c r="E7" s="23"/>
    </row>
    <row r="8" spans="1:5" x14ac:dyDescent="0.2">
      <c r="A8" s="94" t="s">
        <v>44</v>
      </c>
      <c r="E8" s="23"/>
    </row>
    <row r="9" spans="1:5" s="26" customFormat="1" x14ac:dyDescent="0.2">
      <c r="A9" s="26" t="s">
        <v>89</v>
      </c>
      <c r="B9" s="106" t="s">
        <v>88</v>
      </c>
      <c r="E9" s="27"/>
    </row>
    <row r="10" spans="1:5" x14ac:dyDescent="0.2">
      <c r="C10" s="95" t="s">
        <v>39</v>
      </c>
      <c r="E10" s="21"/>
    </row>
    <row r="11" spans="1:5" x14ac:dyDescent="0.2">
      <c r="C11" s="12"/>
      <c r="E11" s="23"/>
    </row>
    <row r="12" spans="1:5" x14ac:dyDescent="0.2">
      <c r="A12" s="94" t="s">
        <v>43</v>
      </c>
      <c r="E12" s="23"/>
    </row>
    <row r="13" spans="1:5" x14ac:dyDescent="0.2">
      <c r="A13" s="26" t="s">
        <v>89</v>
      </c>
      <c r="B13" s="96" t="s">
        <v>90</v>
      </c>
      <c r="E13" s="21"/>
    </row>
    <row r="14" spans="1:5" ht="38.25" x14ac:dyDescent="0.2">
      <c r="A14" s="26"/>
      <c r="B14" s="26" t="s">
        <v>89</v>
      </c>
      <c r="C14" s="15" t="s">
        <v>108</v>
      </c>
      <c r="E14" s="21"/>
    </row>
    <row r="15" spans="1:5" ht="25.5" x14ac:dyDescent="0.2">
      <c r="A15" s="26"/>
      <c r="B15" s="26"/>
      <c r="C15" s="107" t="s">
        <v>107</v>
      </c>
      <c r="E15" s="21"/>
    </row>
    <row r="16" spans="1:5" x14ac:dyDescent="0.2">
      <c r="A16" s="26" t="s">
        <v>89</v>
      </c>
      <c r="B16" s="96" t="s">
        <v>91</v>
      </c>
      <c r="E16" s="24"/>
    </row>
    <row r="17" spans="1:5" x14ac:dyDescent="0.2">
      <c r="A17" s="26" t="s">
        <v>89</v>
      </c>
      <c r="B17" s="96" t="s">
        <v>92</v>
      </c>
      <c r="E17" s="21"/>
    </row>
    <row r="18" spans="1:5" x14ac:dyDescent="0.2">
      <c r="A18" s="26" t="s">
        <v>89</v>
      </c>
      <c r="B18" s="293" t="s">
        <v>93</v>
      </c>
      <c r="C18" s="293"/>
      <c r="E18" s="24"/>
    </row>
    <row r="19" spans="1:5" x14ac:dyDescent="0.2">
      <c r="A19" s="26" t="s">
        <v>89</v>
      </c>
      <c r="B19" s="96" t="s">
        <v>94</v>
      </c>
      <c r="E19" s="21"/>
    </row>
    <row r="20" spans="1:5" ht="14.25" x14ac:dyDescent="0.2">
      <c r="B20" s="26" t="s">
        <v>89</v>
      </c>
      <c r="C20" s="97" t="s">
        <v>95</v>
      </c>
      <c r="E20" s="21"/>
    </row>
    <row r="21" spans="1:5" ht="27" x14ac:dyDescent="0.2">
      <c r="B21" s="26" t="s">
        <v>89</v>
      </c>
      <c r="C21" s="98" t="s">
        <v>96</v>
      </c>
      <c r="E21" s="23"/>
    </row>
    <row r="22" spans="1:5" ht="14.25" x14ac:dyDescent="0.2">
      <c r="B22" s="26" t="s">
        <v>89</v>
      </c>
      <c r="C22" s="98" t="s">
        <v>97</v>
      </c>
      <c r="E22" s="23"/>
    </row>
    <row r="23" spans="1:5" ht="39.75" x14ac:dyDescent="0.2">
      <c r="B23" s="26" t="s">
        <v>89</v>
      </c>
      <c r="C23" s="98" t="s">
        <v>98</v>
      </c>
      <c r="E23" s="25"/>
    </row>
    <row r="24" spans="1:5" ht="14.25" x14ac:dyDescent="0.2">
      <c r="C24" s="99" t="s">
        <v>61</v>
      </c>
      <c r="E24" s="25"/>
    </row>
    <row r="25" spans="1:5" ht="14.25" x14ac:dyDescent="0.2">
      <c r="C25" s="99" t="s">
        <v>62</v>
      </c>
      <c r="E25" s="25"/>
    </row>
    <row r="26" spans="1:5" ht="14.25" x14ac:dyDescent="0.2">
      <c r="C26" s="99" t="s">
        <v>63</v>
      </c>
      <c r="E26" s="25"/>
    </row>
    <row r="27" spans="1:5" ht="14.25" x14ac:dyDescent="0.2">
      <c r="B27" s="26" t="s">
        <v>89</v>
      </c>
      <c r="C27" s="98" t="s">
        <v>99</v>
      </c>
      <c r="E27" s="22"/>
    </row>
    <row r="28" spans="1:5" ht="30" customHeight="1" x14ac:dyDescent="0.2">
      <c r="B28" s="26" t="s">
        <v>89</v>
      </c>
      <c r="C28" s="98" t="s">
        <v>100</v>
      </c>
      <c r="E28" s="22"/>
    </row>
    <row r="29" spans="1:5" ht="51" x14ac:dyDescent="0.2">
      <c r="C29" s="100" t="s">
        <v>54</v>
      </c>
      <c r="E29" s="21"/>
    </row>
    <row r="30" spans="1:5" ht="27" x14ac:dyDescent="0.2">
      <c r="B30" s="26" t="s">
        <v>89</v>
      </c>
      <c r="C30" s="98" t="s">
        <v>101</v>
      </c>
      <c r="E30" s="25"/>
    </row>
    <row r="31" spans="1:5" ht="38.25" x14ac:dyDescent="0.2">
      <c r="C31" s="33" t="s">
        <v>68</v>
      </c>
      <c r="E31" s="23"/>
    </row>
    <row r="32" spans="1:5" ht="25.5" x14ac:dyDescent="0.2">
      <c r="C32" s="33" t="s">
        <v>55</v>
      </c>
      <c r="E32" s="25"/>
    </row>
    <row r="33" spans="2:8" ht="25.5" x14ac:dyDescent="0.2">
      <c r="C33" s="33" t="s">
        <v>56</v>
      </c>
      <c r="E33" s="21"/>
    </row>
    <row r="34" spans="2:8" ht="39.75" x14ac:dyDescent="0.2">
      <c r="B34" s="26" t="s">
        <v>89</v>
      </c>
      <c r="C34" s="98" t="s">
        <v>152</v>
      </c>
      <c r="E34" s="21"/>
    </row>
    <row r="35" spans="2:8" ht="26.25" thickBot="1" x14ac:dyDescent="0.25">
      <c r="C35" s="33" t="s">
        <v>57</v>
      </c>
      <c r="E35" s="25"/>
    </row>
    <row r="36" spans="2:8" x14ac:dyDescent="0.2">
      <c r="C36" s="29"/>
      <c r="E36" s="21"/>
    </row>
    <row r="37" spans="2:8" ht="30" customHeight="1" x14ac:dyDescent="0.2">
      <c r="C37" s="30" t="s">
        <v>40</v>
      </c>
      <c r="E37" s="21"/>
    </row>
    <row r="38" spans="2:8" ht="6" customHeight="1" x14ac:dyDescent="0.2">
      <c r="C38" s="31"/>
      <c r="E38" s="21"/>
    </row>
    <row r="39" spans="2:8" x14ac:dyDescent="0.2">
      <c r="C39" s="34" t="s">
        <v>64</v>
      </c>
    </row>
    <row r="40" spans="2:8" ht="6" customHeight="1" x14ac:dyDescent="0.2">
      <c r="C40" s="35"/>
      <c r="E40" s="21"/>
    </row>
    <row r="41" spans="2:8" x14ac:dyDescent="0.2">
      <c r="C41" s="34" t="s">
        <v>65</v>
      </c>
      <c r="E41" s="23"/>
    </row>
    <row r="42" spans="2:8" ht="6" customHeight="1" x14ac:dyDescent="0.2">
      <c r="C42" s="35"/>
      <c r="E42" s="21"/>
    </row>
    <row r="43" spans="2:8" x14ac:dyDescent="0.2">
      <c r="C43" s="36" t="s">
        <v>66</v>
      </c>
      <c r="F43" s="21"/>
    </row>
    <row r="44" spans="2:8" ht="6" customHeight="1" x14ac:dyDescent="0.2">
      <c r="C44" s="37"/>
      <c r="E44" s="21"/>
    </row>
    <row r="45" spans="2:8" x14ac:dyDescent="0.2">
      <c r="C45" s="36" t="s">
        <v>67</v>
      </c>
      <c r="F45" s="21"/>
      <c r="G45" s="21"/>
    </row>
    <row r="46" spans="2:8" s="28" customFormat="1" ht="13.5" thickBot="1" x14ac:dyDescent="0.25">
      <c r="C46" s="32"/>
      <c r="D46"/>
      <c r="E46" s="21"/>
      <c r="F46"/>
      <c r="G46"/>
      <c r="H46"/>
    </row>
    <row r="47" spans="2:8" ht="39.75" x14ac:dyDescent="0.2">
      <c r="B47" s="26" t="s">
        <v>89</v>
      </c>
      <c r="C47" s="101" t="s">
        <v>102</v>
      </c>
      <c r="E47" s="21"/>
    </row>
    <row r="48" spans="2:8" ht="27" x14ac:dyDescent="0.2">
      <c r="B48" s="26" t="s">
        <v>89</v>
      </c>
      <c r="C48" s="101" t="s">
        <v>103</v>
      </c>
    </row>
    <row r="49" spans="1:5" ht="27" x14ac:dyDescent="0.2">
      <c r="B49" s="26" t="s">
        <v>89</v>
      </c>
      <c r="C49" s="101" t="s">
        <v>104</v>
      </c>
      <c r="E49" s="22"/>
    </row>
    <row r="50" spans="1:5" ht="40.5" x14ac:dyDescent="0.2">
      <c r="B50" s="26" t="s">
        <v>89</v>
      </c>
      <c r="C50" s="102" t="s">
        <v>105</v>
      </c>
      <c r="E50" s="21"/>
    </row>
    <row r="51" spans="1:5" ht="39.75" x14ac:dyDescent="0.2">
      <c r="B51" s="26" t="s">
        <v>89</v>
      </c>
      <c r="C51" s="102" t="s">
        <v>106</v>
      </c>
      <c r="E51" s="18"/>
    </row>
    <row r="52" spans="1:5" ht="25.5" x14ac:dyDescent="0.2">
      <c r="C52" s="33" t="s">
        <v>58</v>
      </c>
      <c r="E52" s="18"/>
    </row>
    <row r="53" spans="1:5" ht="25.5" x14ac:dyDescent="0.2">
      <c r="C53" s="33" t="s">
        <v>59</v>
      </c>
      <c r="E53" s="21"/>
    </row>
    <row r="54" spans="1:5" ht="38.25" x14ac:dyDescent="0.2">
      <c r="C54" s="33" t="s">
        <v>60</v>
      </c>
      <c r="E54" s="21"/>
    </row>
    <row r="55" spans="1:5" ht="15" x14ac:dyDescent="0.2">
      <c r="C55" s="13"/>
      <c r="E55" s="21"/>
    </row>
    <row r="56" spans="1:5" ht="14.25" x14ac:dyDescent="0.2">
      <c r="A56" s="103" t="s">
        <v>45</v>
      </c>
      <c r="C56" s="21"/>
    </row>
    <row r="57" spans="1:5" ht="45" customHeight="1" x14ac:dyDescent="0.2">
      <c r="A57" s="294" t="s">
        <v>30</v>
      </c>
      <c r="B57" s="294"/>
      <c r="C57" s="294"/>
    </row>
    <row r="58" spans="1:5" x14ac:dyDescent="0.2">
      <c r="B58" s="96" t="s">
        <v>41</v>
      </c>
      <c r="C58" s="21"/>
    </row>
    <row r="59" spans="1:5" ht="15" x14ac:dyDescent="0.2">
      <c r="A59" s="104"/>
      <c r="C59" s="21"/>
    </row>
    <row r="60" spans="1:5" x14ac:dyDescent="0.2">
      <c r="A60" s="105" t="s">
        <v>29</v>
      </c>
      <c r="C60" s="23"/>
    </row>
    <row r="61" spans="1:5" ht="15.75" x14ac:dyDescent="0.2">
      <c r="C61" s="14"/>
    </row>
    <row r="62" spans="1:5" ht="15.75" x14ac:dyDescent="0.2">
      <c r="C62" s="14"/>
    </row>
  </sheetData>
  <sheetProtection sheet="1" objects="1" scenarios="1" selectLockedCells="1" selectUnlockedCells="1"/>
  <mergeCells count="5">
    <mergeCell ref="B1:C1"/>
    <mergeCell ref="B3:C3"/>
    <mergeCell ref="B6:C6"/>
    <mergeCell ref="B18:C18"/>
    <mergeCell ref="A57:C57"/>
  </mergeCells>
  <phoneticPr fontId="2" type="noConversion"/>
  <hyperlinks>
    <hyperlink ref="C10" r:id="rId1" xr:uid="{00000000-0004-0000-0100-000000000000}"/>
    <hyperlink ref="C15" r:id="rId2" xr:uid="{00000000-0004-0000-0100-000001000000}"/>
    <hyperlink ref="B6" r:id="rId3" xr:uid="{00000000-0004-0000-0100-000002000000}"/>
  </hyperlinks>
  <printOptions horizontalCentered="1"/>
  <pageMargins left="0.25" right="0.25" top="0.75" bottom="0.5" header="0.5" footer="0.5"/>
  <pageSetup orientation="portrait" horizontalDpi="4294967293"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168"/>
  <sheetViews>
    <sheetView showGridLines="0" workbookViewId="0">
      <selection activeCell="Q23" sqref="Q23"/>
    </sheetView>
  </sheetViews>
  <sheetFormatPr defaultRowHeight="12.75" x14ac:dyDescent="0.2"/>
  <cols>
    <col min="1" max="1" width="3" customWidth="1"/>
    <col min="2" max="2" width="1.85546875" customWidth="1"/>
    <col min="3" max="3" width="5.28515625" customWidth="1"/>
    <col min="4" max="4" width="24.140625" customWidth="1"/>
    <col min="5" max="5" width="17.140625" customWidth="1"/>
    <col min="6" max="6" width="25.5703125" customWidth="1"/>
    <col min="7" max="7" width="18" customWidth="1"/>
    <col min="8" max="8" width="30.140625" customWidth="1"/>
    <col min="9" max="9" width="5.5703125" style="1" customWidth="1"/>
    <col min="10" max="18" width="9.28515625" customWidth="1"/>
    <col min="20" max="20" width="12.7109375" style="133" bestFit="1" customWidth="1"/>
    <col min="21" max="21" width="15.42578125" style="134" bestFit="1" customWidth="1"/>
    <col min="22" max="22" width="15" style="129" bestFit="1" customWidth="1"/>
    <col min="23" max="23" width="14" style="129" bestFit="1" customWidth="1"/>
    <col min="24" max="24" width="9.85546875" style="135" bestFit="1" customWidth="1"/>
  </cols>
  <sheetData>
    <row r="1" spans="1:25" x14ac:dyDescent="0.2">
      <c r="H1" s="145" t="s">
        <v>142</v>
      </c>
      <c r="I1" s="150" t="s">
        <v>143</v>
      </c>
      <c r="J1" s="89" t="s">
        <v>74</v>
      </c>
      <c r="K1" s="87"/>
      <c r="L1" s="87"/>
      <c r="M1" s="87"/>
      <c r="N1" s="87"/>
      <c r="O1" s="87"/>
      <c r="P1" s="88"/>
      <c r="T1" s="122" t="s">
        <v>109</v>
      </c>
      <c r="U1" s="123" t="s">
        <v>110</v>
      </c>
      <c r="V1" s="124" t="s">
        <v>111</v>
      </c>
      <c r="W1" s="124" t="s">
        <v>112</v>
      </c>
      <c r="X1" s="125" t="s">
        <v>140</v>
      </c>
      <c r="Y1" s="4"/>
    </row>
    <row r="2" spans="1:25" x14ac:dyDescent="0.2">
      <c r="D2" s="43" t="s">
        <v>72</v>
      </c>
      <c r="E2" s="44" t="s">
        <v>1</v>
      </c>
      <c r="F2" s="45" t="s">
        <v>46</v>
      </c>
      <c r="G2" s="144" t="s">
        <v>2</v>
      </c>
      <c r="H2" s="146">
        <v>45404</v>
      </c>
      <c r="J2" s="308"/>
      <c r="K2" s="308"/>
      <c r="T2" s="127" t="s">
        <v>113</v>
      </c>
      <c r="U2" s="128" t="s">
        <v>156</v>
      </c>
      <c r="V2" s="129">
        <v>44550</v>
      </c>
      <c r="W2" s="130">
        <v>44563</v>
      </c>
      <c r="X2" s="126">
        <v>44573</v>
      </c>
    </row>
    <row r="3" spans="1:25" x14ac:dyDescent="0.2">
      <c r="D3" s="174">
        <v>10</v>
      </c>
      <c r="E3" s="108">
        <v>0</v>
      </c>
      <c r="F3" s="109">
        <v>0</v>
      </c>
      <c r="G3" s="110">
        <v>0</v>
      </c>
      <c r="H3" s="147"/>
      <c r="J3" s="180">
        <v>10</v>
      </c>
      <c r="K3" s="174">
        <v>11</v>
      </c>
      <c r="L3" s="174">
        <v>12</v>
      </c>
      <c r="M3" s="174">
        <v>13</v>
      </c>
      <c r="N3" s="174">
        <v>14</v>
      </c>
      <c r="O3" s="182">
        <v>15</v>
      </c>
      <c r="P3" s="182">
        <v>16</v>
      </c>
      <c r="Q3" s="182">
        <v>17</v>
      </c>
      <c r="R3" s="182">
        <v>18</v>
      </c>
      <c r="T3" s="127" t="s">
        <v>114</v>
      </c>
      <c r="U3" s="128" t="str">
        <f t="shared" ref="U3:U4" si="0">TEXT(V3,"mm/dd/yy") &amp;"-"&amp;TEXT(W3,"mm/dd/yy")</f>
        <v>01/03/22-01/16/22</v>
      </c>
      <c r="V3" s="129">
        <f t="shared" ref="V3:W17" si="1">V2+14</f>
        <v>44564</v>
      </c>
      <c r="W3" s="130">
        <f t="shared" si="1"/>
        <v>44577</v>
      </c>
      <c r="X3" s="126">
        <v>44587</v>
      </c>
    </row>
    <row r="4" spans="1:25" x14ac:dyDescent="0.2">
      <c r="D4" s="174">
        <v>11</v>
      </c>
      <c r="E4" s="110">
        <v>5</v>
      </c>
      <c r="F4" s="109">
        <v>8</v>
      </c>
      <c r="G4" s="110">
        <v>7</v>
      </c>
      <c r="H4" s="147"/>
      <c r="J4" s="183">
        <f>start</f>
        <v>45404</v>
      </c>
      <c r="K4" s="183">
        <f>J4+14</f>
        <v>45418</v>
      </c>
      <c r="L4" s="183">
        <f t="shared" ref="L4:N4" si="2">K4+14</f>
        <v>45432</v>
      </c>
      <c r="M4" s="183">
        <f t="shared" si="2"/>
        <v>45446</v>
      </c>
      <c r="N4" s="183">
        <f t="shared" si="2"/>
        <v>45460</v>
      </c>
      <c r="O4" s="186">
        <f>N4+14</f>
        <v>45474</v>
      </c>
      <c r="P4" s="183">
        <f>O4+14</f>
        <v>45488</v>
      </c>
      <c r="Q4" s="183">
        <f>P4+14</f>
        <v>45502</v>
      </c>
      <c r="R4" s="183">
        <f>Q4+14</f>
        <v>45516</v>
      </c>
      <c r="T4" s="127" t="s">
        <v>115</v>
      </c>
      <c r="U4" s="128" t="str">
        <f t="shared" si="0"/>
        <v>01/17/22-01/30/22</v>
      </c>
      <c r="V4" s="129">
        <f t="shared" si="1"/>
        <v>44578</v>
      </c>
      <c r="W4" s="130">
        <f t="shared" si="1"/>
        <v>44591</v>
      </c>
      <c r="X4" s="126">
        <v>44601</v>
      </c>
    </row>
    <row r="5" spans="1:25" x14ac:dyDescent="0.2">
      <c r="D5" s="174">
        <v>12</v>
      </c>
      <c r="E5" s="110">
        <v>10</v>
      </c>
      <c r="F5" s="109">
        <v>10</v>
      </c>
      <c r="G5" s="109">
        <v>10</v>
      </c>
      <c r="H5" s="147"/>
      <c r="J5" s="183">
        <f>J4+1</f>
        <v>45405</v>
      </c>
      <c r="K5" s="183">
        <f t="shared" ref="K5:P17" si="3">K4+1</f>
        <v>45419</v>
      </c>
      <c r="L5" s="183">
        <f t="shared" si="3"/>
        <v>45433</v>
      </c>
      <c r="M5" s="183">
        <f t="shared" si="3"/>
        <v>45447</v>
      </c>
      <c r="N5" s="183">
        <f t="shared" si="3"/>
        <v>45461</v>
      </c>
      <c r="O5" s="186">
        <f t="shared" si="3"/>
        <v>45475</v>
      </c>
      <c r="P5" s="183">
        <f t="shared" si="3"/>
        <v>45489</v>
      </c>
      <c r="Q5" s="183">
        <f>Q4+1</f>
        <v>45503</v>
      </c>
      <c r="R5" s="183">
        <f>R4+1</f>
        <v>45517</v>
      </c>
      <c r="T5" s="127" t="s">
        <v>116</v>
      </c>
      <c r="U5" s="128" t="str">
        <f t="shared" ref="U5:U68" si="4">TEXT(V5,"mm/dd/yy") &amp;"-"&amp;TEXT(W5,"mm/dd/yy")</f>
        <v>01/31/22-02/13/22</v>
      </c>
      <c r="V5" s="129">
        <f t="shared" si="1"/>
        <v>44592</v>
      </c>
      <c r="W5" s="130">
        <f t="shared" si="1"/>
        <v>44605</v>
      </c>
      <c r="X5" s="126">
        <v>44615</v>
      </c>
    </row>
    <row r="6" spans="1:25" x14ac:dyDescent="0.2">
      <c r="D6" s="174">
        <v>13</v>
      </c>
      <c r="E6" s="110">
        <v>10</v>
      </c>
      <c r="F6" s="110">
        <v>10</v>
      </c>
      <c r="G6" s="110">
        <v>10</v>
      </c>
      <c r="H6" s="147"/>
      <c r="J6" s="183">
        <f t="shared" ref="J6:J17" si="5">J5+1</f>
        <v>45406</v>
      </c>
      <c r="K6" s="190">
        <f t="shared" si="3"/>
        <v>45420</v>
      </c>
      <c r="L6" s="183">
        <f t="shared" si="3"/>
        <v>45434</v>
      </c>
      <c r="M6" s="183">
        <f t="shared" si="3"/>
        <v>45448</v>
      </c>
      <c r="N6" s="183">
        <f t="shared" si="3"/>
        <v>45462</v>
      </c>
      <c r="O6" s="186">
        <f t="shared" si="3"/>
        <v>45476</v>
      </c>
      <c r="P6" s="183">
        <f t="shared" si="3"/>
        <v>45490</v>
      </c>
      <c r="Q6" s="183">
        <f t="shared" ref="Q6:Q17" si="6">Q5+1</f>
        <v>45504</v>
      </c>
      <c r="R6" s="183">
        <f t="shared" ref="R6:R17" si="7">R5+1</f>
        <v>45518</v>
      </c>
      <c r="T6" s="127" t="s">
        <v>117</v>
      </c>
      <c r="U6" s="128" t="str">
        <f t="shared" si="4"/>
        <v>02/14/22-02/27/22</v>
      </c>
      <c r="V6" s="129">
        <f t="shared" si="1"/>
        <v>44606</v>
      </c>
      <c r="W6" s="130">
        <f t="shared" si="1"/>
        <v>44619</v>
      </c>
      <c r="X6" s="126">
        <v>44629</v>
      </c>
    </row>
    <row r="7" spans="1:25" x14ac:dyDescent="0.2">
      <c r="D7" s="175" t="s">
        <v>158</v>
      </c>
      <c r="E7" s="110">
        <v>10</v>
      </c>
      <c r="F7" s="110">
        <v>10</v>
      </c>
      <c r="G7" s="110">
        <v>10</v>
      </c>
      <c r="H7" s="147"/>
      <c r="J7" s="183">
        <f t="shared" si="5"/>
        <v>45407</v>
      </c>
      <c r="K7" s="191">
        <f t="shared" si="3"/>
        <v>45421</v>
      </c>
      <c r="L7" s="183">
        <f t="shared" si="3"/>
        <v>45435</v>
      </c>
      <c r="M7" s="183">
        <f t="shared" si="3"/>
        <v>45449</v>
      </c>
      <c r="N7" s="183">
        <f t="shared" si="3"/>
        <v>45463</v>
      </c>
      <c r="O7" s="186">
        <f t="shared" si="3"/>
        <v>45477</v>
      </c>
      <c r="P7" s="183">
        <f t="shared" si="3"/>
        <v>45491</v>
      </c>
      <c r="Q7" s="183">
        <f t="shared" si="6"/>
        <v>45505</v>
      </c>
      <c r="R7" s="183">
        <f t="shared" si="7"/>
        <v>45519</v>
      </c>
      <c r="T7" s="127" t="s">
        <v>118</v>
      </c>
      <c r="U7" s="128" t="str">
        <f t="shared" si="4"/>
        <v>02/28/22-03/13/22</v>
      </c>
      <c r="V7" s="129">
        <f t="shared" si="1"/>
        <v>44620</v>
      </c>
      <c r="W7" s="130">
        <f t="shared" si="1"/>
        <v>44633</v>
      </c>
      <c r="X7" s="126">
        <v>44643</v>
      </c>
    </row>
    <row r="8" spans="1:25" x14ac:dyDescent="0.2">
      <c r="D8" s="181">
        <v>15</v>
      </c>
      <c r="E8" s="108">
        <v>10</v>
      </c>
      <c r="F8" s="109">
        <v>10</v>
      </c>
      <c r="G8" s="110">
        <v>10</v>
      </c>
      <c r="H8" s="147"/>
      <c r="J8" s="183">
        <f t="shared" si="5"/>
        <v>45408</v>
      </c>
      <c r="K8" s="183">
        <f t="shared" si="3"/>
        <v>45422</v>
      </c>
      <c r="L8" s="183">
        <f t="shared" si="3"/>
        <v>45436</v>
      </c>
      <c r="M8" s="183">
        <f t="shared" si="3"/>
        <v>45450</v>
      </c>
      <c r="N8" s="183">
        <f t="shared" si="3"/>
        <v>45464</v>
      </c>
      <c r="O8" s="186">
        <f t="shared" si="3"/>
        <v>45478</v>
      </c>
      <c r="P8" s="183">
        <f t="shared" si="3"/>
        <v>45492</v>
      </c>
      <c r="Q8" s="183">
        <f t="shared" si="6"/>
        <v>45506</v>
      </c>
      <c r="R8" s="183">
        <f t="shared" si="7"/>
        <v>45520</v>
      </c>
      <c r="T8" s="127" t="s">
        <v>119</v>
      </c>
      <c r="U8" s="128" t="str">
        <f t="shared" si="4"/>
        <v>03/14/22-03/27/22</v>
      </c>
      <c r="V8" s="129">
        <f t="shared" si="1"/>
        <v>44634</v>
      </c>
      <c r="W8" s="130">
        <f t="shared" si="1"/>
        <v>44647</v>
      </c>
      <c r="X8" s="126">
        <v>44657</v>
      </c>
    </row>
    <row r="9" spans="1:25" x14ac:dyDescent="0.2">
      <c r="D9" s="182">
        <v>16</v>
      </c>
      <c r="E9" s="110">
        <v>10</v>
      </c>
      <c r="F9" s="110">
        <v>10</v>
      </c>
      <c r="G9" s="110">
        <v>10</v>
      </c>
      <c r="H9" s="147"/>
      <c r="J9" s="184">
        <f t="shared" si="5"/>
        <v>45409</v>
      </c>
      <c r="K9" s="184">
        <f t="shared" si="3"/>
        <v>45423</v>
      </c>
      <c r="L9" s="184">
        <f t="shared" si="3"/>
        <v>45437</v>
      </c>
      <c r="M9" s="184">
        <f t="shared" si="3"/>
        <v>45451</v>
      </c>
      <c r="N9" s="184">
        <f t="shared" si="3"/>
        <v>45465</v>
      </c>
      <c r="O9" s="184">
        <f t="shared" si="3"/>
        <v>45479</v>
      </c>
      <c r="P9" s="184">
        <f t="shared" si="3"/>
        <v>45493</v>
      </c>
      <c r="Q9" s="184">
        <f t="shared" si="6"/>
        <v>45507</v>
      </c>
      <c r="R9" s="184">
        <f t="shared" si="7"/>
        <v>45521</v>
      </c>
      <c r="T9" s="127" t="s">
        <v>120</v>
      </c>
      <c r="U9" s="128" t="str">
        <f t="shared" si="4"/>
        <v>03/28/22-04/10/22</v>
      </c>
      <c r="V9" s="129">
        <f t="shared" si="1"/>
        <v>44648</v>
      </c>
      <c r="W9" s="130">
        <f t="shared" si="1"/>
        <v>44661</v>
      </c>
      <c r="X9" s="126">
        <v>44671</v>
      </c>
    </row>
    <row r="10" spans="1:25" x14ac:dyDescent="0.2">
      <c r="D10" s="182">
        <v>17</v>
      </c>
      <c r="E10" s="110">
        <v>10</v>
      </c>
      <c r="F10" s="110">
        <v>10</v>
      </c>
      <c r="G10" s="110">
        <v>10</v>
      </c>
      <c r="H10" s="148" t="s">
        <v>162</v>
      </c>
      <c r="J10" s="184">
        <f t="shared" si="5"/>
        <v>45410</v>
      </c>
      <c r="K10" s="184">
        <f t="shared" si="3"/>
        <v>45424</v>
      </c>
      <c r="L10" s="184">
        <f t="shared" si="3"/>
        <v>45438</v>
      </c>
      <c r="M10" s="184">
        <f t="shared" si="3"/>
        <v>45452</v>
      </c>
      <c r="N10" s="184">
        <f t="shared" si="3"/>
        <v>45466</v>
      </c>
      <c r="O10" s="184">
        <f t="shared" si="3"/>
        <v>45480</v>
      </c>
      <c r="P10" s="184">
        <f t="shared" si="3"/>
        <v>45494</v>
      </c>
      <c r="Q10" s="184">
        <f t="shared" si="6"/>
        <v>45508</v>
      </c>
      <c r="R10" s="193">
        <f t="shared" si="7"/>
        <v>45522</v>
      </c>
      <c r="T10" s="127" t="s">
        <v>121</v>
      </c>
      <c r="U10" s="128" t="str">
        <f t="shared" si="4"/>
        <v>04/11/22-04/24/22</v>
      </c>
      <c r="V10" s="129">
        <f t="shared" si="1"/>
        <v>44662</v>
      </c>
      <c r="W10" s="130">
        <f t="shared" si="1"/>
        <v>44675</v>
      </c>
      <c r="X10" s="126">
        <v>44685</v>
      </c>
    </row>
    <row r="11" spans="1:25" x14ac:dyDescent="0.2">
      <c r="D11" s="182">
        <v>18</v>
      </c>
      <c r="E11" s="110">
        <v>0</v>
      </c>
      <c r="F11" s="110">
        <v>0</v>
      </c>
      <c r="G11" s="110">
        <v>5</v>
      </c>
      <c r="H11" s="149">
        <v>45515</v>
      </c>
      <c r="J11" s="183">
        <f t="shared" si="5"/>
        <v>45411</v>
      </c>
      <c r="K11" s="189">
        <f t="shared" si="3"/>
        <v>45425</v>
      </c>
      <c r="L11" s="183">
        <f t="shared" si="3"/>
        <v>45439</v>
      </c>
      <c r="M11" s="183">
        <f t="shared" si="3"/>
        <v>45453</v>
      </c>
      <c r="N11" s="183">
        <f t="shared" si="3"/>
        <v>45467</v>
      </c>
      <c r="O11" s="186">
        <f t="shared" si="3"/>
        <v>45481</v>
      </c>
      <c r="P11" s="183">
        <f t="shared" si="3"/>
        <v>45495</v>
      </c>
      <c r="Q11" s="183">
        <f t="shared" si="6"/>
        <v>45509</v>
      </c>
      <c r="R11" s="183">
        <f t="shared" si="7"/>
        <v>45523</v>
      </c>
      <c r="T11" s="137">
        <f t="shared" ref="T11:T27" si="8">+T10+1</f>
        <v>10</v>
      </c>
      <c r="U11" s="154" t="str">
        <f t="shared" si="4"/>
        <v>04/25/22-05/08/22</v>
      </c>
      <c r="V11" s="155">
        <f t="shared" si="1"/>
        <v>44676</v>
      </c>
      <c r="W11" s="156">
        <f t="shared" si="1"/>
        <v>44689</v>
      </c>
      <c r="X11" s="157">
        <v>44699</v>
      </c>
    </row>
    <row r="12" spans="1:25" x14ac:dyDescent="0.2">
      <c r="D12" s="139"/>
      <c r="E12" s="140">
        <f>SUM(E3:E11)</f>
        <v>65</v>
      </c>
      <c r="F12" s="140">
        <f t="shared" ref="F12:G12" si="9">SUM(F3:F11)</f>
        <v>68</v>
      </c>
      <c r="G12" s="140">
        <f t="shared" si="9"/>
        <v>72</v>
      </c>
      <c r="H12" s="148" t="s">
        <v>161</v>
      </c>
      <c r="J12" s="183">
        <f t="shared" si="5"/>
        <v>45412</v>
      </c>
      <c r="K12" s="183">
        <f t="shared" si="3"/>
        <v>45426</v>
      </c>
      <c r="L12" s="183">
        <f t="shared" si="3"/>
        <v>45440</v>
      </c>
      <c r="M12" s="183">
        <f t="shared" si="3"/>
        <v>45454</v>
      </c>
      <c r="N12" s="183">
        <f t="shared" si="3"/>
        <v>45468</v>
      </c>
      <c r="O12" s="186">
        <f t="shared" si="3"/>
        <v>45482</v>
      </c>
      <c r="P12" s="183">
        <f t="shared" si="3"/>
        <v>45496</v>
      </c>
      <c r="Q12" s="183">
        <f t="shared" si="6"/>
        <v>45510</v>
      </c>
      <c r="R12" s="183">
        <f t="shared" si="7"/>
        <v>45524</v>
      </c>
      <c r="T12" s="137">
        <f t="shared" si="8"/>
        <v>11</v>
      </c>
      <c r="U12" s="154" t="str">
        <f t="shared" si="4"/>
        <v>05/09/22-05/22/22</v>
      </c>
      <c r="V12" s="155">
        <f t="shared" si="1"/>
        <v>44690</v>
      </c>
      <c r="W12" s="156">
        <f t="shared" si="1"/>
        <v>44703</v>
      </c>
      <c r="X12" s="157">
        <v>44713</v>
      </c>
    </row>
    <row r="13" spans="1:25" x14ac:dyDescent="0.2">
      <c r="A13" s="151" t="s">
        <v>139</v>
      </c>
      <c r="B13" s="143"/>
      <c r="C13" s="143"/>
      <c r="D13" s="151"/>
      <c r="E13" s="187">
        <v>45425</v>
      </c>
      <c r="F13" s="188">
        <v>45420</v>
      </c>
      <c r="G13" s="192">
        <v>45421</v>
      </c>
      <c r="H13" s="149">
        <v>45522</v>
      </c>
      <c r="J13" s="183">
        <f t="shared" si="5"/>
        <v>45413</v>
      </c>
      <c r="K13" s="183">
        <f t="shared" si="3"/>
        <v>45427</v>
      </c>
      <c r="L13" s="183">
        <f t="shared" si="3"/>
        <v>45441</v>
      </c>
      <c r="M13" s="183">
        <f t="shared" si="3"/>
        <v>45455</v>
      </c>
      <c r="N13" s="183">
        <f t="shared" si="3"/>
        <v>45469</v>
      </c>
      <c r="O13" s="186">
        <f t="shared" si="3"/>
        <v>45483</v>
      </c>
      <c r="P13" s="183">
        <f t="shared" si="3"/>
        <v>45497</v>
      </c>
      <c r="Q13" s="183">
        <f t="shared" si="6"/>
        <v>45511</v>
      </c>
      <c r="R13" s="183">
        <f t="shared" si="7"/>
        <v>45525</v>
      </c>
      <c r="T13" s="138">
        <f t="shared" si="8"/>
        <v>12</v>
      </c>
      <c r="U13" s="154" t="str">
        <f t="shared" si="4"/>
        <v>05/23/22-06/05/22</v>
      </c>
      <c r="V13" s="155">
        <f t="shared" si="1"/>
        <v>44704</v>
      </c>
      <c r="W13" s="156">
        <f t="shared" si="1"/>
        <v>44717</v>
      </c>
      <c r="X13" s="157">
        <v>44727</v>
      </c>
    </row>
    <row r="14" spans="1:25" x14ac:dyDescent="0.2">
      <c r="D14" s="141" t="s">
        <v>75</v>
      </c>
      <c r="E14" s="142"/>
      <c r="F14" s="142"/>
      <c r="G14" s="142"/>
      <c r="H14" s="88"/>
      <c r="I14" s="16"/>
      <c r="J14" s="183">
        <f t="shared" si="5"/>
        <v>45414</v>
      </c>
      <c r="K14" s="183">
        <f t="shared" si="3"/>
        <v>45428</v>
      </c>
      <c r="L14" s="183">
        <f t="shared" si="3"/>
        <v>45442</v>
      </c>
      <c r="M14" s="183">
        <f t="shared" si="3"/>
        <v>45456</v>
      </c>
      <c r="N14" s="183">
        <f t="shared" si="3"/>
        <v>45470</v>
      </c>
      <c r="O14" s="186">
        <f t="shared" si="3"/>
        <v>45484</v>
      </c>
      <c r="P14" s="183">
        <f t="shared" si="3"/>
        <v>45498</v>
      </c>
      <c r="Q14" s="183">
        <f t="shared" si="6"/>
        <v>45512</v>
      </c>
      <c r="R14" s="183">
        <f t="shared" si="7"/>
        <v>45526</v>
      </c>
      <c r="T14" s="138">
        <f t="shared" si="8"/>
        <v>13</v>
      </c>
      <c r="U14" s="154" t="str">
        <f t="shared" si="4"/>
        <v>06/06/22-06/19/22</v>
      </c>
      <c r="V14" s="155">
        <f t="shared" si="1"/>
        <v>44718</v>
      </c>
      <c r="W14" s="156">
        <f t="shared" si="1"/>
        <v>44731</v>
      </c>
      <c r="X14" s="157">
        <v>44741</v>
      </c>
    </row>
    <row r="15" spans="1:25" x14ac:dyDescent="0.2">
      <c r="D15" s="111" t="s">
        <v>73</v>
      </c>
      <c r="E15" s="112" t="s">
        <v>1</v>
      </c>
      <c r="F15" s="113" t="s">
        <v>46</v>
      </c>
      <c r="G15" s="113" t="s">
        <v>2</v>
      </c>
      <c r="H15" s="113" t="s">
        <v>140</v>
      </c>
      <c r="I15" s="16"/>
      <c r="J15" s="183">
        <f t="shared" si="5"/>
        <v>45415</v>
      </c>
      <c r="K15" s="183">
        <f t="shared" si="3"/>
        <v>45429</v>
      </c>
      <c r="L15" s="183">
        <f t="shared" si="3"/>
        <v>45443</v>
      </c>
      <c r="M15" s="183">
        <f t="shared" si="3"/>
        <v>45457</v>
      </c>
      <c r="N15" s="186">
        <f t="shared" si="3"/>
        <v>45471</v>
      </c>
      <c r="O15" s="186">
        <f t="shared" si="3"/>
        <v>45485</v>
      </c>
      <c r="P15" s="183">
        <f t="shared" si="3"/>
        <v>45499</v>
      </c>
      <c r="Q15" s="183">
        <f t="shared" si="6"/>
        <v>45513</v>
      </c>
      <c r="R15" s="183">
        <f t="shared" si="7"/>
        <v>45527</v>
      </c>
      <c r="T15" s="138">
        <f t="shared" si="8"/>
        <v>14</v>
      </c>
      <c r="U15" s="154" t="str">
        <f t="shared" si="4"/>
        <v>06/20/22-07/03/22</v>
      </c>
      <c r="V15" s="155">
        <f t="shared" si="1"/>
        <v>44732</v>
      </c>
      <c r="W15" s="156">
        <f t="shared" si="1"/>
        <v>44745</v>
      </c>
      <c r="X15" s="157">
        <v>44755</v>
      </c>
    </row>
    <row r="16" spans="1:25" x14ac:dyDescent="0.2">
      <c r="D16" s="174">
        <v>10</v>
      </c>
      <c r="E16" s="108" t="s">
        <v>141</v>
      </c>
      <c r="F16" s="128" t="s">
        <v>141</v>
      </c>
      <c r="G16" s="109" t="s">
        <v>141</v>
      </c>
      <c r="H16" s="160" t="str">
        <f>"PP-" &amp;D16&amp;" paid on " &amp;TEXT(J$19,"mm/dd/yyyy")</f>
        <v>PP-10 paid on 05/15/2024</v>
      </c>
      <c r="I16" s="16"/>
      <c r="J16" s="184">
        <f t="shared" si="5"/>
        <v>45416</v>
      </c>
      <c r="K16" s="184">
        <f t="shared" si="3"/>
        <v>45430</v>
      </c>
      <c r="L16" s="184">
        <f t="shared" si="3"/>
        <v>45444</v>
      </c>
      <c r="M16" s="184">
        <f t="shared" si="3"/>
        <v>45458</v>
      </c>
      <c r="N16" s="184">
        <f t="shared" si="3"/>
        <v>45472</v>
      </c>
      <c r="O16" s="184">
        <f t="shared" si="3"/>
        <v>45486</v>
      </c>
      <c r="P16" s="184">
        <f t="shared" si="3"/>
        <v>45500</v>
      </c>
      <c r="Q16" s="184">
        <f t="shared" si="6"/>
        <v>45514</v>
      </c>
      <c r="R16" s="184">
        <f t="shared" si="7"/>
        <v>45528</v>
      </c>
      <c r="T16" s="138">
        <f t="shared" si="8"/>
        <v>15</v>
      </c>
      <c r="U16" s="154" t="str">
        <f t="shared" si="4"/>
        <v>07/04/22-07/17/22</v>
      </c>
      <c r="V16" s="155">
        <f t="shared" si="1"/>
        <v>44746</v>
      </c>
      <c r="W16" s="156">
        <f t="shared" si="1"/>
        <v>44759</v>
      </c>
      <c r="X16" s="157">
        <v>44769</v>
      </c>
    </row>
    <row r="17" spans="1:24" x14ac:dyDescent="0.2">
      <c r="D17" s="174">
        <v>11</v>
      </c>
      <c r="E17" s="159" t="str">
        <f>TEXT(K11,"mm/dd/yy")&amp;"-"&amp;TEXT(K17,"mm/dd/yy")</f>
        <v>05/13/24-05/19/24</v>
      </c>
      <c r="F17" s="159" t="str">
        <f>TEXT(K$6,"mm/dd/yy")&amp;"-"&amp;TEXT(K$17,"mm/dd/yy")</f>
        <v>05/08/24-05/19/24</v>
      </c>
      <c r="G17" s="159" t="str">
        <f>TEXT(K$7,"mm/dd/yy")&amp;"-"&amp;TEXT(K$17,"mm/dd/yy")</f>
        <v>05/09/24-05/19/24</v>
      </c>
      <c r="H17" s="160" t="str">
        <f>"PP-" &amp;D17&amp;" paid on " &amp;TEXT(K$19,"mm/dd/yyyy")</f>
        <v>PP-11 paid on 05/29/2024</v>
      </c>
      <c r="I17" s="16"/>
      <c r="J17" s="184">
        <f t="shared" si="5"/>
        <v>45417</v>
      </c>
      <c r="K17" s="184">
        <f t="shared" si="3"/>
        <v>45431</v>
      </c>
      <c r="L17" s="184">
        <f t="shared" si="3"/>
        <v>45445</v>
      </c>
      <c r="M17" s="184">
        <f t="shared" si="3"/>
        <v>45459</v>
      </c>
      <c r="N17" s="184">
        <f t="shared" si="3"/>
        <v>45473</v>
      </c>
      <c r="O17" s="184">
        <f t="shared" si="3"/>
        <v>45487</v>
      </c>
      <c r="P17" s="184">
        <f t="shared" si="3"/>
        <v>45501</v>
      </c>
      <c r="Q17" s="193">
        <f t="shared" si="6"/>
        <v>45515</v>
      </c>
      <c r="R17" s="184">
        <f t="shared" si="7"/>
        <v>45529</v>
      </c>
      <c r="T17" s="138">
        <f t="shared" si="8"/>
        <v>16</v>
      </c>
      <c r="U17" s="154" t="str">
        <f t="shared" si="4"/>
        <v>07/18/22-07/31/22</v>
      </c>
      <c r="V17" s="155">
        <f t="shared" si="1"/>
        <v>44760</v>
      </c>
      <c r="W17" s="156">
        <f t="shared" si="1"/>
        <v>44773</v>
      </c>
      <c r="X17" s="157">
        <v>44783</v>
      </c>
    </row>
    <row r="18" spans="1:24" x14ac:dyDescent="0.2">
      <c r="D18" s="174">
        <v>12</v>
      </c>
      <c r="E18" s="159" t="str">
        <f>TEXT(L$4,"mm/dd/yy")&amp;"-"&amp;TEXT(L$17,"mm/dd/yy")</f>
        <v>05/20/24-06/02/24</v>
      </c>
      <c r="F18" s="159" t="str">
        <f>TEXT(L$4,"mm/dd/yy")&amp;"-"&amp;TEXT(L$17,"mm/dd/yy")</f>
        <v>05/20/24-06/02/24</v>
      </c>
      <c r="G18" s="159" t="str">
        <f>TEXT(L$4,"mm/dd/yy")&amp;"-"&amp;TEXT(L$17,"mm/dd/yy")</f>
        <v>05/20/24-06/02/24</v>
      </c>
      <c r="H18" s="160" t="str">
        <f>"PP-" &amp;D18&amp;" paid on " &amp;TEXT(L$19,"mm/dd/yyyy")</f>
        <v>PP-12 paid on 06/12/2024</v>
      </c>
      <c r="I18" s="16"/>
      <c r="J18" s="4" t="s">
        <v>145</v>
      </c>
      <c r="T18" s="138">
        <f t="shared" si="8"/>
        <v>17</v>
      </c>
      <c r="U18" s="154" t="str">
        <f t="shared" si="4"/>
        <v>08/01/22-08/14/22</v>
      </c>
      <c r="V18" s="155">
        <f t="shared" ref="V18:W33" si="10">V17+14</f>
        <v>44774</v>
      </c>
      <c r="W18" s="156">
        <f t="shared" si="10"/>
        <v>44787</v>
      </c>
      <c r="X18" s="157">
        <v>44797</v>
      </c>
    </row>
    <row r="19" spans="1:24" x14ac:dyDescent="0.2">
      <c r="D19" s="174">
        <v>13</v>
      </c>
      <c r="E19" s="159" t="str">
        <f>TEXT(M$4,"mm/dd/yy")&amp;"-"&amp;TEXT(M$17,"mm/dd/yy")</f>
        <v>06/03/24-06/16/24</v>
      </c>
      <c r="F19" s="159" t="str">
        <f>TEXT(M$4,"mm/dd/yy")&amp;"-"&amp;TEXT(M$17,"mm/dd/yy")</f>
        <v>06/03/24-06/16/24</v>
      </c>
      <c r="G19" s="159" t="str">
        <f>TEXT(M$4,"mm/dd/yy")&amp;"-"&amp;TEXT(M$17,"mm/dd/yy")</f>
        <v>06/03/24-06/16/24</v>
      </c>
      <c r="H19" s="160" t="str">
        <f>"PP-" &amp;D19&amp;" paid on " &amp;TEXT(M$19,"mm/dd/yyyy")</f>
        <v>PP-13 paid on 06/26/2024</v>
      </c>
      <c r="J19" s="185">
        <v>45427</v>
      </c>
      <c r="K19" s="185">
        <v>45441</v>
      </c>
      <c r="L19" s="185">
        <v>45455</v>
      </c>
      <c r="M19" s="185">
        <v>45469</v>
      </c>
      <c r="N19" s="185">
        <v>45483</v>
      </c>
      <c r="O19" s="185">
        <v>45497</v>
      </c>
      <c r="P19" s="185">
        <v>45511</v>
      </c>
      <c r="Q19" s="185">
        <v>45525</v>
      </c>
      <c r="R19" s="185">
        <v>45539</v>
      </c>
      <c r="T19" s="137">
        <f t="shared" si="8"/>
        <v>18</v>
      </c>
      <c r="U19" s="154" t="str">
        <f t="shared" si="4"/>
        <v>08/15/22-08/28/22</v>
      </c>
      <c r="V19" s="155">
        <f t="shared" si="10"/>
        <v>44788</v>
      </c>
      <c r="W19" s="156">
        <f t="shared" si="10"/>
        <v>44801</v>
      </c>
      <c r="X19" s="157">
        <v>44811</v>
      </c>
    </row>
    <row r="20" spans="1:24" x14ac:dyDescent="0.2">
      <c r="D20" s="175" t="s">
        <v>158</v>
      </c>
      <c r="E20" s="159" t="str">
        <f>TEXT($N$4,"mm/dd/yy")&amp;"-"&amp;TEXT($N$15,"mm/dd/yy")</f>
        <v>06/17/24-06/28/24</v>
      </c>
      <c r="F20" s="159" t="str">
        <f>TEXT($N$4,"mm/dd/yy")&amp;"-"&amp;TEXT($N$15,"mm/dd/yy")</f>
        <v>06/17/24-06/28/24</v>
      </c>
      <c r="G20" s="159" t="str">
        <f>TEXT($N$4,"mm/dd/yy")&amp;"-"&amp;TEXT($N$15,"mm/dd/yy")</f>
        <v>06/17/24-06/28/24</v>
      </c>
      <c r="H20" s="160" t="str">
        <f>"PP-" &amp;D20&amp;" paid on " &amp;TEXT(N$19,"mm/dd/yyyy")</f>
        <v>PP-14 (23-24) paid on 07/10/2024</v>
      </c>
      <c r="I20" s="4"/>
      <c r="T20" s="127">
        <f t="shared" si="8"/>
        <v>19</v>
      </c>
      <c r="U20" s="128" t="str">
        <f t="shared" si="4"/>
        <v>08/29/22-09/11/22</v>
      </c>
      <c r="V20" s="129">
        <f t="shared" si="10"/>
        <v>44802</v>
      </c>
      <c r="W20" s="130">
        <f t="shared" si="10"/>
        <v>44815</v>
      </c>
      <c r="X20" s="126">
        <v>44825</v>
      </c>
    </row>
    <row r="21" spans="1:24" x14ac:dyDescent="0.2">
      <c r="D21" s="181">
        <v>15</v>
      </c>
      <c r="E21" s="159" t="s">
        <v>160</v>
      </c>
      <c r="F21" s="159" t="s">
        <v>160</v>
      </c>
      <c r="G21" s="159" t="s">
        <v>160</v>
      </c>
      <c r="H21" s="160" t="str">
        <f>"PP-" &amp;D21&amp;" paid on " &amp;TEXT(N$19,"mm/dd/yyyy")</f>
        <v>PP-15 paid on 07/10/2024</v>
      </c>
      <c r="T21" s="127">
        <f t="shared" si="8"/>
        <v>20</v>
      </c>
      <c r="U21" s="128" t="str">
        <f t="shared" si="4"/>
        <v>09/12/22-09/25/22</v>
      </c>
      <c r="V21" s="129">
        <f t="shared" si="10"/>
        <v>44816</v>
      </c>
      <c r="W21" s="130">
        <f t="shared" si="10"/>
        <v>44829</v>
      </c>
      <c r="X21" s="126">
        <v>44839</v>
      </c>
    </row>
    <row r="22" spans="1:24" x14ac:dyDescent="0.2">
      <c r="D22" s="182">
        <v>16</v>
      </c>
      <c r="E22" s="159" t="str">
        <f>TEXT(P$4,"mm/dd/yy")&amp;"-"&amp;TEXT(P$17,"mm/dd/yy")</f>
        <v>07/15/24-07/28/24</v>
      </c>
      <c r="F22" s="159" t="str">
        <f>TEXT(P$4,"mm/dd/yy")&amp;"-"&amp;TEXT(P$17,"mm/dd/yy")</f>
        <v>07/15/24-07/28/24</v>
      </c>
      <c r="G22" s="159" t="str">
        <f>TEXT(P$4,"mm/dd/yy")&amp;"-"&amp;TEXT(P$17,"mm/dd/yy")</f>
        <v>07/15/24-07/28/24</v>
      </c>
      <c r="H22" s="160" t="str">
        <f>"PP-" &amp;D22&amp;" paid on " &amp;TEXT(P$19,"mm/dd/yyyy")</f>
        <v>PP-16 paid on 08/07/2024</v>
      </c>
      <c r="T22" s="127">
        <f t="shared" si="8"/>
        <v>21</v>
      </c>
      <c r="U22" s="128" t="str">
        <f t="shared" si="4"/>
        <v>09/26/22-10/09/22</v>
      </c>
      <c r="V22" s="129">
        <f t="shared" si="10"/>
        <v>44830</v>
      </c>
      <c r="W22" s="130">
        <f t="shared" si="10"/>
        <v>44843</v>
      </c>
      <c r="X22" s="126">
        <v>44853</v>
      </c>
    </row>
    <row r="23" spans="1:24" x14ac:dyDescent="0.2">
      <c r="D23" s="182">
        <v>17</v>
      </c>
      <c r="E23" s="159" t="str">
        <f>TEXT(Q$4,"mm/dd/yy")&amp;"-"&amp;TEXT(Q$17,"mm/dd/yy")</f>
        <v>07/29/24-08/11/24</v>
      </c>
      <c r="F23" s="159" t="str">
        <f>TEXT(Q$4,"mm/dd/yy")&amp;"-"&amp;TEXT(Q$17,"mm/dd/yy")</f>
        <v>07/29/24-08/11/24</v>
      </c>
      <c r="G23" s="159" t="str">
        <f>TEXT(Q$4,"mm/dd/yy")&amp;"-"&amp;TEXT(Q$17,"mm/dd/yy")</f>
        <v>07/29/24-08/11/24</v>
      </c>
      <c r="H23" s="160" t="str">
        <f>"PP-" &amp;D23&amp;" paid on " &amp;TEXT(Q$19,"mm/dd/yyyy")</f>
        <v>PP-17 paid on 08/21/2024</v>
      </c>
      <c r="N23" s="4"/>
      <c r="T23" s="127">
        <f t="shared" si="8"/>
        <v>22</v>
      </c>
      <c r="U23" s="128" t="str">
        <f t="shared" si="4"/>
        <v>10/10/22-10/23/22</v>
      </c>
      <c r="V23" s="129">
        <f t="shared" si="10"/>
        <v>44844</v>
      </c>
      <c r="W23" s="130">
        <f t="shared" si="10"/>
        <v>44857</v>
      </c>
      <c r="X23" s="126">
        <v>44867</v>
      </c>
    </row>
    <row r="24" spans="1:24" x14ac:dyDescent="0.2">
      <c r="D24" s="182">
        <v>18</v>
      </c>
      <c r="E24" s="194" t="s">
        <v>141</v>
      </c>
      <c r="F24" s="194" t="s">
        <v>141</v>
      </c>
      <c r="G24" s="159" t="str">
        <f>TEXT(R$4,"mm/dd/yy")&amp;"-"&amp;TEXT(R$10,"mm/dd/yy")</f>
        <v>08/12/24-08/18/24</v>
      </c>
      <c r="H24" s="160" t="str">
        <f>"PP-" &amp;D24&amp;" paid on " &amp;TEXT(R$19,"mm/dd/yyyy")</f>
        <v>PP-18 paid on 09/04/2024</v>
      </c>
      <c r="T24" s="127">
        <f t="shared" si="8"/>
        <v>23</v>
      </c>
      <c r="U24" s="128" t="str">
        <f t="shared" si="4"/>
        <v>10/24/22-11/06/22</v>
      </c>
      <c r="V24" s="129">
        <f t="shared" si="10"/>
        <v>44858</v>
      </c>
      <c r="W24" s="130">
        <f t="shared" si="10"/>
        <v>44871</v>
      </c>
      <c r="X24" s="126">
        <v>44881</v>
      </c>
    </row>
    <row r="25" spans="1:24" x14ac:dyDescent="0.2">
      <c r="D25" s="90"/>
      <c r="E25" s="16"/>
      <c r="F25" s="86"/>
      <c r="G25" s="16"/>
      <c r="H25" s="91"/>
      <c r="T25" s="127">
        <f t="shared" si="8"/>
        <v>24</v>
      </c>
      <c r="U25" s="128" t="str">
        <f t="shared" si="4"/>
        <v>11/07/22-11/20/22</v>
      </c>
      <c r="V25" s="129">
        <f t="shared" si="10"/>
        <v>44872</v>
      </c>
      <c r="W25" s="130">
        <f t="shared" si="10"/>
        <v>44885</v>
      </c>
      <c r="X25" s="126">
        <v>44895</v>
      </c>
    </row>
    <row r="26" spans="1:24" x14ac:dyDescent="0.2">
      <c r="A26" s="114" t="s">
        <v>82</v>
      </c>
      <c r="B26" s="114"/>
      <c r="C26" s="115"/>
      <c r="D26" s="115"/>
      <c r="E26" s="304" t="s">
        <v>83</v>
      </c>
      <c r="F26" s="305"/>
      <c r="G26" s="306"/>
      <c r="H26" s="120" t="s">
        <v>84</v>
      </c>
      <c r="T26" s="127">
        <f t="shared" si="8"/>
        <v>25</v>
      </c>
      <c r="U26" s="128" t="str">
        <f t="shared" si="4"/>
        <v>11/21/22-12/04/22</v>
      </c>
      <c r="V26" s="129">
        <f t="shared" si="10"/>
        <v>44886</v>
      </c>
      <c r="W26" s="130">
        <f t="shared" si="10"/>
        <v>44899</v>
      </c>
      <c r="X26" s="126">
        <v>44909</v>
      </c>
    </row>
    <row r="27" spans="1:24" x14ac:dyDescent="0.2">
      <c r="A27" s="298"/>
      <c r="B27" s="299"/>
      <c r="C27" s="153"/>
      <c r="D27" s="115"/>
      <c r="E27" s="307"/>
      <c r="F27" s="296"/>
      <c r="G27" s="297"/>
      <c r="H27" s="121" t="s">
        <v>159</v>
      </c>
      <c r="T27" s="127">
        <f t="shared" si="8"/>
        <v>26</v>
      </c>
      <c r="U27" s="128" t="str">
        <f t="shared" si="4"/>
        <v>12/05/22-12/18/22</v>
      </c>
      <c r="V27" s="129">
        <f t="shared" si="10"/>
        <v>44900</v>
      </c>
      <c r="W27" s="130">
        <f t="shared" si="10"/>
        <v>44913</v>
      </c>
      <c r="X27" s="126">
        <v>44923</v>
      </c>
    </row>
    <row r="28" spans="1:24" x14ac:dyDescent="0.2">
      <c r="A28" s="300"/>
      <c r="B28" s="301"/>
      <c r="C28" s="116" t="s">
        <v>46</v>
      </c>
      <c r="D28" s="117" t="s">
        <v>47</v>
      </c>
      <c r="E28" s="295" t="s">
        <v>146</v>
      </c>
      <c r="F28" s="296"/>
      <c r="G28" s="297"/>
      <c r="H28" s="121" t="s">
        <v>163</v>
      </c>
      <c r="T28" s="127" t="s">
        <v>113</v>
      </c>
      <c r="U28" s="128" t="s">
        <v>157</v>
      </c>
      <c r="V28" s="129">
        <v>44914</v>
      </c>
      <c r="W28" s="130">
        <v>44927</v>
      </c>
      <c r="X28" s="126">
        <v>44937</v>
      </c>
    </row>
    <row r="29" spans="1:24" x14ac:dyDescent="0.2">
      <c r="A29" s="300"/>
      <c r="B29" s="301"/>
      <c r="C29" s="118" t="s">
        <v>2</v>
      </c>
      <c r="D29" s="119" t="s">
        <v>5</v>
      </c>
      <c r="E29" s="295" t="s">
        <v>147</v>
      </c>
      <c r="F29" s="296"/>
      <c r="G29" s="297"/>
      <c r="H29" s="4"/>
      <c r="T29" s="127" t="s">
        <v>114</v>
      </c>
      <c r="U29" s="128" t="str">
        <f t="shared" si="4"/>
        <v>01/02/23-01/15/23</v>
      </c>
      <c r="V29" s="129">
        <f t="shared" si="10"/>
        <v>44928</v>
      </c>
      <c r="W29" s="130">
        <f t="shared" si="10"/>
        <v>44941</v>
      </c>
      <c r="X29" s="126">
        <v>44951</v>
      </c>
    </row>
    <row r="30" spans="1:24" x14ac:dyDescent="0.2">
      <c r="A30" s="302"/>
      <c r="B30" s="303"/>
      <c r="C30" s="118" t="s">
        <v>1</v>
      </c>
      <c r="D30" s="119" t="s">
        <v>6</v>
      </c>
      <c r="E30" s="295" t="s">
        <v>148</v>
      </c>
      <c r="F30" s="296"/>
      <c r="G30" s="297"/>
      <c r="T30" s="127" t="s">
        <v>115</v>
      </c>
      <c r="U30" s="128" t="str">
        <f t="shared" si="4"/>
        <v>01/16/23-01/29/23</v>
      </c>
      <c r="V30" s="129">
        <f t="shared" si="10"/>
        <v>44942</v>
      </c>
      <c r="W30" s="130">
        <f t="shared" si="10"/>
        <v>44955</v>
      </c>
      <c r="X30" s="126">
        <v>44965</v>
      </c>
    </row>
    <row r="31" spans="1:24" x14ac:dyDescent="0.2">
      <c r="E31" s="295" t="s">
        <v>149</v>
      </c>
      <c r="F31" s="296"/>
      <c r="G31" s="297"/>
      <c r="T31" s="127" t="s">
        <v>116</v>
      </c>
      <c r="U31" s="128" t="str">
        <f t="shared" si="4"/>
        <v>01/30/23-02/12/23</v>
      </c>
      <c r="V31" s="129">
        <f t="shared" si="10"/>
        <v>44956</v>
      </c>
      <c r="W31" s="130">
        <f t="shared" si="10"/>
        <v>44969</v>
      </c>
      <c r="X31" s="126">
        <v>44979</v>
      </c>
    </row>
    <row r="32" spans="1:24" x14ac:dyDescent="0.2">
      <c r="T32" s="127" t="s">
        <v>117</v>
      </c>
      <c r="U32" s="128" t="str">
        <f t="shared" si="4"/>
        <v>02/13/23-02/26/23</v>
      </c>
      <c r="V32" s="129">
        <f t="shared" si="10"/>
        <v>44970</v>
      </c>
      <c r="W32" s="130">
        <f t="shared" si="10"/>
        <v>44983</v>
      </c>
      <c r="X32" s="126">
        <v>44993</v>
      </c>
    </row>
    <row r="33" spans="1:24" x14ac:dyDescent="0.2">
      <c r="B33" s="46" t="s">
        <v>0</v>
      </c>
      <c r="T33" s="127" t="s">
        <v>118</v>
      </c>
      <c r="U33" s="128" t="str">
        <f t="shared" si="4"/>
        <v>02/27/23-03/12/23</v>
      </c>
      <c r="V33" s="129">
        <f t="shared" si="10"/>
        <v>44984</v>
      </c>
      <c r="W33" s="130">
        <f t="shared" si="10"/>
        <v>44997</v>
      </c>
      <c r="X33" s="126">
        <v>45007</v>
      </c>
    </row>
    <row r="34" spans="1:24" ht="12.75" customHeight="1" x14ac:dyDescent="0.2">
      <c r="B34" t="s">
        <v>21</v>
      </c>
      <c r="D34" s="1"/>
      <c r="I34"/>
      <c r="T34" s="127" t="s">
        <v>119</v>
      </c>
      <c r="U34" s="128" t="str">
        <f t="shared" si="4"/>
        <v>03/13/23-03/26/23</v>
      </c>
      <c r="V34" s="129">
        <f t="shared" ref="V34:W49" si="11">V33+14</f>
        <v>44998</v>
      </c>
      <c r="W34" s="130">
        <f t="shared" si="11"/>
        <v>45011</v>
      </c>
      <c r="X34" s="126">
        <v>45021</v>
      </c>
    </row>
    <row r="35" spans="1:24" ht="12.75" customHeight="1" x14ac:dyDescent="0.2">
      <c r="B35" s="158" t="s">
        <v>4</v>
      </c>
      <c r="E35" s="152"/>
      <c r="F35" s="152"/>
      <c r="G35" s="136"/>
      <c r="H35" s="136"/>
      <c r="I35"/>
      <c r="T35" s="127" t="s">
        <v>120</v>
      </c>
      <c r="U35" s="128" t="str">
        <f t="shared" si="4"/>
        <v>03/27/23-04/09/23</v>
      </c>
      <c r="V35" s="129">
        <f t="shared" si="11"/>
        <v>45012</v>
      </c>
      <c r="W35" s="130">
        <f t="shared" si="11"/>
        <v>45025</v>
      </c>
      <c r="X35" s="126">
        <v>45035</v>
      </c>
    </row>
    <row r="36" spans="1:24" x14ac:dyDescent="0.2">
      <c r="B36" s="152"/>
      <c r="C36" s="152"/>
      <c r="D36" s="152"/>
      <c r="E36" s="152"/>
      <c r="F36" s="152"/>
      <c r="G36" s="136"/>
      <c r="H36" s="136"/>
      <c r="T36" s="127" t="s">
        <v>121</v>
      </c>
      <c r="U36" s="128" t="str">
        <f t="shared" si="4"/>
        <v>04/10/23-04/23/23</v>
      </c>
      <c r="V36" s="129">
        <f t="shared" si="11"/>
        <v>45026</v>
      </c>
      <c r="W36" s="130">
        <f t="shared" si="11"/>
        <v>45039</v>
      </c>
      <c r="X36" s="126">
        <v>45049</v>
      </c>
    </row>
    <row r="37" spans="1:24" x14ac:dyDescent="0.2">
      <c r="C37" s="152"/>
      <c r="D37" s="152"/>
      <c r="T37" s="137">
        <f t="shared" ref="T37:T53" si="12">+T36+1</f>
        <v>10</v>
      </c>
      <c r="U37" s="154" t="str">
        <f t="shared" si="4"/>
        <v>04/24/23-05/07/23</v>
      </c>
      <c r="V37" s="155">
        <f t="shared" si="11"/>
        <v>45040</v>
      </c>
      <c r="W37" s="156">
        <f t="shared" si="11"/>
        <v>45053</v>
      </c>
      <c r="X37" s="157">
        <v>45063</v>
      </c>
    </row>
    <row r="38" spans="1:24" x14ac:dyDescent="0.2">
      <c r="T38" s="137">
        <f t="shared" si="12"/>
        <v>11</v>
      </c>
      <c r="U38" s="154" t="str">
        <f t="shared" si="4"/>
        <v>05/08/23-05/21/23</v>
      </c>
      <c r="V38" s="155">
        <f t="shared" si="11"/>
        <v>45054</v>
      </c>
      <c r="W38" s="156">
        <f t="shared" si="11"/>
        <v>45067</v>
      </c>
      <c r="X38" s="157">
        <v>45077</v>
      </c>
    </row>
    <row r="39" spans="1:24" x14ac:dyDescent="0.2">
      <c r="A39" t="s">
        <v>48</v>
      </c>
      <c r="T39" s="138">
        <f t="shared" si="12"/>
        <v>12</v>
      </c>
      <c r="U39" s="154" t="str">
        <f t="shared" si="4"/>
        <v>05/22/23-06/04/23</v>
      </c>
      <c r="V39" s="155">
        <f t="shared" si="11"/>
        <v>45068</v>
      </c>
      <c r="W39" s="156">
        <f t="shared" si="11"/>
        <v>45081</v>
      </c>
      <c r="X39" s="157">
        <v>45091</v>
      </c>
    </row>
    <row r="40" spans="1:24" x14ac:dyDescent="0.2">
      <c r="T40" s="138">
        <f t="shared" si="12"/>
        <v>13</v>
      </c>
      <c r="U40" s="154" t="str">
        <f t="shared" si="4"/>
        <v>06/05/23-06/18/23</v>
      </c>
      <c r="V40" s="155">
        <f t="shared" si="11"/>
        <v>45082</v>
      </c>
      <c r="W40" s="156">
        <f t="shared" si="11"/>
        <v>45095</v>
      </c>
      <c r="X40" s="157">
        <v>45105</v>
      </c>
    </row>
    <row r="41" spans="1:24" x14ac:dyDescent="0.2">
      <c r="A41" s="4" t="s">
        <v>49</v>
      </c>
      <c r="T41" s="138">
        <f t="shared" si="12"/>
        <v>14</v>
      </c>
      <c r="U41" s="154" t="str">
        <f t="shared" si="4"/>
        <v>06/19/23-07/02/23</v>
      </c>
      <c r="V41" s="155">
        <f t="shared" si="11"/>
        <v>45096</v>
      </c>
      <c r="W41" s="156">
        <f t="shared" si="11"/>
        <v>45109</v>
      </c>
      <c r="X41" s="157">
        <v>45119</v>
      </c>
    </row>
    <row r="42" spans="1:24" x14ac:dyDescent="0.2">
      <c r="A42" s="4" t="s">
        <v>52</v>
      </c>
      <c r="T42" s="138">
        <f t="shared" si="12"/>
        <v>15</v>
      </c>
      <c r="U42" s="154" t="str">
        <f t="shared" si="4"/>
        <v>07/03/23-07/16/23</v>
      </c>
      <c r="V42" s="155">
        <f t="shared" si="11"/>
        <v>45110</v>
      </c>
      <c r="W42" s="156">
        <f t="shared" si="11"/>
        <v>45123</v>
      </c>
      <c r="X42" s="157">
        <v>45133</v>
      </c>
    </row>
    <row r="43" spans="1:24" x14ac:dyDescent="0.2">
      <c r="A43" s="4" t="s">
        <v>51</v>
      </c>
      <c r="T43" s="138">
        <f t="shared" si="12"/>
        <v>16</v>
      </c>
      <c r="U43" s="154" t="str">
        <f t="shared" si="4"/>
        <v>07/17/23-07/30/23</v>
      </c>
      <c r="V43" s="155">
        <f t="shared" si="11"/>
        <v>45124</v>
      </c>
      <c r="W43" s="156">
        <f t="shared" si="11"/>
        <v>45137</v>
      </c>
      <c r="X43" s="157">
        <v>45147</v>
      </c>
    </row>
    <row r="44" spans="1:24" x14ac:dyDescent="0.2">
      <c r="A44" s="4" t="s">
        <v>71</v>
      </c>
      <c r="T44" s="138">
        <f t="shared" si="12"/>
        <v>17</v>
      </c>
      <c r="U44" s="154" t="str">
        <f t="shared" si="4"/>
        <v>07/31/23-08/13/23</v>
      </c>
      <c r="V44" s="155">
        <f t="shared" si="11"/>
        <v>45138</v>
      </c>
      <c r="W44" s="156">
        <f t="shared" si="11"/>
        <v>45151</v>
      </c>
      <c r="X44" s="157">
        <v>45161</v>
      </c>
    </row>
    <row r="45" spans="1:24" x14ac:dyDescent="0.2">
      <c r="A45" s="4" t="s">
        <v>69</v>
      </c>
      <c r="T45" s="137">
        <f t="shared" si="12"/>
        <v>18</v>
      </c>
      <c r="U45" s="154" t="str">
        <f t="shared" si="4"/>
        <v>08/14/23-08/27/23</v>
      </c>
      <c r="V45" s="155">
        <f t="shared" si="11"/>
        <v>45152</v>
      </c>
      <c r="W45" s="156">
        <f t="shared" si="11"/>
        <v>45165</v>
      </c>
      <c r="X45" s="157">
        <v>45175</v>
      </c>
    </row>
    <row r="46" spans="1:24" x14ac:dyDescent="0.2">
      <c r="A46" s="4" t="s">
        <v>50</v>
      </c>
      <c r="T46" s="127">
        <f t="shared" si="12"/>
        <v>19</v>
      </c>
      <c r="U46" s="128" t="str">
        <f t="shared" si="4"/>
        <v>08/28/23-09/10/23</v>
      </c>
      <c r="V46" s="129">
        <f t="shared" si="11"/>
        <v>45166</v>
      </c>
      <c r="W46" s="130">
        <f t="shared" si="11"/>
        <v>45179</v>
      </c>
      <c r="X46" s="126">
        <v>45189</v>
      </c>
    </row>
    <row r="47" spans="1:24" x14ac:dyDescent="0.2">
      <c r="T47" s="127">
        <f t="shared" si="12"/>
        <v>20</v>
      </c>
      <c r="U47" s="128" t="str">
        <f t="shared" si="4"/>
        <v>09/11/23-09/24/23</v>
      </c>
      <c r="V47" s="129">
        <f t="shared" si="11"/>
        <v>45180</v>
      </c>
      <c r="W47" s="130">
        <f t="shared" si="11"/>
        <v>45193</v>
      </c>
      <c r="X47" s="126">
        <v>45203</v>
      </c>
    </row>
    <row r="48" spans="1:24" x14ac:dyDescent="0.2">
      <c r="T48" s="127">
        <f t="shared" si="12"/>
        <v>21</v>
      </c>
      <c r="U48" s="128" t="str">
        <f t="shared" si="4"/>
        <v>09/25/23-10/08/23</v>
      </c>
      <c r="V48" s="129">
        <f t="shared" si="11"/>
        <v>45194</v>
      </c>
      <c r="W48" s="130">
        <f t="shared" si="11"/>
        <v>45207</v>
      </c>
      <c r="X48" s="126">
        <v>45217</v>
      </c>
    </row>
    <row r="49" spans="20:24" x14ac:dyDescent="0.2">
      <c r="T49" s="127">
        <f t="shared" si="12"/>
        <v>22</v>
      </c>
      <c r="U49" s="128" t="str">
        <f t="shared" si="4"/>
        <v>10/09/23-10/22/23</v>
      </c>
      <c r="V49" s="129">
        <f t="shared" si="11"/>
        <v>45208</v>
      </c>
      <c r="W49" s="130">
        <f t="shared" si="11"/>
        <v>45221</v>
      </c>
      <c r="X49" s="126">
        <v>45231</v>
      </c>
    </row>
    <row r="50" spans="20:24" x14ac:dyDescent="0.2">
      <c r="T50" s="127">
        <f t="shared" si="12"/>
        <v>23</v>
      </c>
      <c r="U50" s="128" t="str">
        <f t="shared" si="4"/>
        <v>10/23/23-11/05/23</v>
      </c>
      <c r="V50" s="129">
        <f t="shared" ref="V50:W65" si="13">V49+14</f>
        <v>45222</v>
      </c>
      <c r="W50" s="130">
        <f t="shared" si="13"/>
        <v>45235</v>
      </c>
      <c r="X50" s="126">
        <v>45245</v>
      </c>
    </row>
    <row r="51" spans="20:24" x14ac:dyDescent="0.2">
      <c r="T51" s="127">
        <f t="shared" si="12"/>
        <v>24</v>
      </c>
      <c r="U51" s="128" t="str">
        <f t="shared" si="4"/>
        <v>11/06/23-11/19/23</v>
      </c>
      <c r="V51" s="129">
        <f t="shared" si="13"/>
        <v>45236</v>
      </c>
      <c r="W51" s="130">
        <f t="shared" si="13"/>
        <v>45249</v>
      </c>
      <c r="X51" s="126">
        <v>45259</v>
      </c>
    </row>
    <row r="52" spans="20:24" x14ac:dyDescent="0.2">
      <c r="T52" s="127">
        <f t="shared" si="12"/>
        <v>25</v>
      </c>
      <c r="U52" s="128" t="str">
        <f t="shared" si="4"/>
        <v>11/20/23-12/03/23</v>
      </c>
      <c r="V52" s="129">
        <f t="shared" si="13"/>
        <v>45250</v>
      </c>
      <c r="W52" s="130">
        <f t="shared" si="13"/>
        <v>45263</v>
      </c>
      <c r="X52" s="126">
        <v>45273</v>
      </c>
    </row>
    <row r="53" spans="20:24" x14ac:dyDescent="0.2">
      <c r="T53" s="127">
        <f t="shared" si="12"/>
        <v>26</v>
      </c>
      <c r="U53" s="128" t="str">
        <f t="shared" si="4"/>
        <v>12/04/23-12/17/23</v>
      </c>
      <c r="V53" s="129">
        <f t="shared" si="13"/>
        <v>45264</v>
      </c>
      <c r="W53" s="130">
        <f t="shared" si="13"/>
        <v>45277</v>
      </c>
      <c r="X53" s="126">
        <v>45287</v>
      </c>
    </row>
    <row r="54" spans="20:24" x14ac:dyDescent="0.2">
      <c r="T54" s="127" t="s">
        <v>113</v>
      </c>
      <c r="U54" s="128" t="str">
        <f t="shared" si="4"/>
        <v>12/18/23-12/31/23</v>
      </c>
      <c r="V54" s="129">
        <f t="shared" si="13"/>
        <v>45278</v>
      </c>
      <c r="W54" s="130">
        <f t="shared" si="13"/>
        <v>45291</v>
      </c>
      <c r="X54" s="126">
        <v>45301</v>
      </c>
    </row>
    <row r="55" spans="20:24" x14ac:dyDescent="0.2">
      <c r="T55" s="127" t="s">
        <v>114</v>
      </c>
      <c r="U55" s="128" t="str">
        <f t="shared" si="4"/>
        <v>01/01/24-01/14/24</v>
      </c>
      <c r="V55" s="129">
        <f t="shared" si="13"/>
        <v>45292</v>
      </c>
      <c r="W55" s="130">
        <f t="shared" si="13"/>
        <v>45305</v>
      </c>
      <c r="X55" s="126">
        <v>45315</v>
      </c>
    </row>
    <row r="56" spans="20:24" x14ac:dyDescent="0.2">
      <c r="T56" s="127" t="s">
        <v>115</v>
      </c>
      <c r="U56" s="128" t="str">
        <f t="shared" si="4"/>
        <v>01/15/24-01/28/24</v>
      </c>
      <c r="V56" s="129">
        <f t="shared" si="13"/>
        <v>45306</v>
      </c>
      <c r="W56" s="130">
        <f t="shared" si="13"/>
        <v>45319</v>
      </c>
      <c r="X56" s="126">
        <v>45329</v>
      </c>
    </row>
    <row r="57" spans="20:24" x14ac:dyDescent="0.2">
      <c r="T57" s="127" t="s">
        <v>116</v>
      </c>
      <c r="U57" s="128" t="str">
        <f t="shared" si="4"/>
        <v>01/29/24-02/11/24</v>
      </c>
      <c r="V57" s="129">
        <f t="shared" si="13"/>
        <v>45320</v>
      </c>
      <c r="W57" s="130">
        <f t="shared" si="13"/>
        <v>45333</v>
      </c>
      <c r="X57" s="126">
        <v>45343</v>
      </c>
    </row>
    <row r="58" spans="20:24" x14ac:dyDescent="0.2">
      <c r="T58" s="127" t="s">
        <v>117</v>
      </c>
      <c r="U58" s="128" t="str">
        <f t="shared" si="4"/>
        <v>02/12/24-02/25/24</v>
      </c>
      <c r="V58" s="129">
        <f t="shared" si="13"/>
        <v>45334</v>
      </c>
      <c r="W58" s="130">
        <f t="shared" si="13"/>
        <v>45347</v>
      </c>
      <c r="X58" s="126">
        <v>45357</v>
      </c>
    </row>
    <row r="59" spans="20:24" x14ac:dyDescent="0.2">
      <c r="T59" s="127" t="s">
        <v>118</v>
      </c>
      <c r="U59" s="128" t="str">
        <f t="shared" si="4"/>
        <v>02/26/24-03/10/24</v>
      </c>
      <c r="V59" s="129">
        <f t="shared" si="13"/>
        <v>45348</v>
      </c>
      <c r="W59" s="130">
        <f t="shared" si="13"/>
        <v>45361</v>
      </c>
      <c r="X59" s="126">
        <v>45371</v>
      </c>
    </row>
    <row r="60" spans="20:24" x14ac:dyDescent="0.2">
      <c r="T60" s="127" t="s">
        <v>119</v>
      </c>
      <c r="U60" s="128" t="str">
        <f t="shared" si="4"/>
        <v>03/11/24-03/24/24</v>
      </c>
      <c r="V60" s="129">
        <f t="shared" si="13"/>
        <v>45362</v>
      </c>
      <c r="W60" s="130">
        <f t="shared" si="13"/>
        <v>45375</v>
      </c>
      <c r="X60" s="126">
        <v>45385</v>
      </c>
    </row>
    <row r="61" spans="20:24" x14ac:dyDescent="0.2">
      <c r="T61" s="127" t="s">
        <v>120</v>
      </c>
      <c r="U61" s="128" t="str">
        <f t="shared" si="4"/>
        <v>03/25/24-04/07/24</v>
      </c>
      <c r="V61" s="129">
        <f t="shared" si="13"/>
        <v>45376</v>
      </c>
      <c r="W61" s="130">
        <f t="shared" si="13"/>
        <v>45389</v>
      </c>
      <c r="X61" s="126">
        <v>45399</v>
      </c>
    </row>
    <row r="62" spans="20:24" x14ac:dyDescent="0.2">
      <c r="T62" s="127" t="s">
        <v>121</v>
      </c>
      <c r="U62" s="128" t="str">
        <f t="shared" si="4"/>
        <v>04/08/24-04/21/24</v>
      </c>
      <c r="V62" s="129">
        <f t="shared" si="13"/>
        <v>45390</v>
      </c>
      <c r="W62" s="130">
        <f t="shared" si="13"/>
        <v>45403</v>
      </c>
      <c r="X62" s="126">
        <v>45413</v>
      </c>
    </row>
    <row r="63" spans="20:24" x14ac:dyDescent="0.2">
      <c r="T63" s="137">
        <v>10</v>
      </c>
      <c r="U63" s="154" t="str">
        <f t="shared" si="4"/>
        <v>04/22/24-05/05/24</v>
      </c>
      <c r="V63" s="155">
        <f t="shared" si="13"/>
        <v>45404</v>
      </c>
      <c r="W63" s="156">
        <f t="shared" si="13"/>
        <v>45417</v>
      </c>
      <c r="X63" s="157">
        <v>45427</v>
      </c>
    </row>
    <row r="64" spans="20:24" x14ac:dyDescent="0.2">
      <c r="T64" s="137">
        <v>11</v>
      </c>
      <c r="U64" s="154" t="str">
        <f t="shared" si="4"/>
        <v>05/06/24-05/19/24</v>
      </c>
      <c r="V64" s="155">
        <f t="shared" si="13"/>
        <v>45418</v>
      </c>
      <c r="W64" s="156">
        <f t="shared" si="13"/>
        <v>45431</v>
      </c>
      <c r="X64" s="157">
        <v>45441</v>
      </c>
    </row>
    <row r="65" spans="20:24" x14ac:dyDescent="0.2">
      <c r="T65" s="161">
        <v>12</v>
      </c>
      <c r="U65" s="154" t="str">
        <f t="shared" si="4"/>
        <v>05/20/24-06/02/24</v>
      </c>
      <c r="V65" s="155">
        <f t="shared" si="13"/>
        <v>45432</v>
      </c>
      <c r="W65" s="156">
        <f t="shared" si="13"/>
        <v>45445</v>
      </c>
      <c r="X65" s="157">
        <v>45455</v>
      </c>
    </row>
    <row r="66" spans="20:24" x14ac:dyDescent="0.2">
      <c r="T66" s="161">
        <v>13</v>
      </c>
      <c r="U66" s="154" t="str">
        <f t="shared" si="4"/>
        <v>06/03/24-06/16/24</v>
      </c>
      <c r="V66" s="155">
        <f t="shared" ref="V66:W81" si="14">V65+14</f>
        <v>45446</v>
      </c>
      <c r="W66" s="156">
        <f t="shared" si="14"/>
        <v>45459</v>
      </c>
      <c r="X66" s="157">
        <v>45469</v>
      </c>
    </row>
    <row r="67" spans="20:24" x14ac:dyDescent="0.2">
      <c r="T67" s="161">
        <v>14</v>
      </c>
      <c r="U67" s="154" t="str">
        <f t="shared" si="4"/>
        <v>06/17/24-06/30/24</v>
      </c>
      <c r="V67" s="155">
        <f t="shared" si="14"/>
        <v>45460</v>
      </c>
      <c r="W67" s="156">
        <f t="shared" si="14"/>
        <v>45473</v>
      </c>
      <c r="X67" s="157">
        <v>45483</v>
      </c>
    </row>
    <row r="68" spans="20:24" x14ac:dyDescent="0.2">
      <c r="T68" s="161">
        <v>15</v>
      </c>
      <c r="U68" s="154" t="str">
        <f t="shared" si="4"/>
        <v>07/01/24-07/14/24</v>
      </c>
      <c r="V68" s="155">
        <f t="shared" si="14"/>
        <v>45474</v>
      </c>
      <c r="W68" s="156">
        <f t="shared" si="14"/>
        <v>45487</v>
      </c>
      <c r="X68" s="157">
        <v>45497</v>
      </c>
    </row>
    <row r="69" spans="20:24" x14ac:dyDescent="0.2">
      <c r="T69" s="161">
        <v>16</v>
      </c>
      <c r="U69" s="154" t="str">
        <f t="shared" ref="U69:U132" si="15">TEXT(V69,"mm/dd/yy") &amp;"-"&amp;TEXT(W69,"mm/dd/yy")</f>
        <v>07/15/24-07/28/24</v>
      </c>
      <c r="V69" s="155">
        <f t="shared" si="14"/>
        <v>45488</v>
      </c>
      <c r="W69" s="156">
        <f t="shared" si="14"/>
        <v>45501</v>
      </c>
      <c r="X69" s="157">
        <v>45511</v>
      </c>
    </row>
    <row r="70" spans="20:24" x14ac:dyDescent="0.2">
      <c r="T70" s="161">
        <v>17</v>
      </c>
      <c r="U70" s="154" t="str">
        <f t="shared" si="15"/>
        <v>07/29/24-08/11/24</v>
      </c>
      <c r="V70" s="155">
        <f t="shared" si="14"/>
        <v>45502</v>
      </c>
      <c r="W70" s="156">
        <f t="shared" si="14"/>
        <v>45515</v>
      </c>
      <c r="X70" s="157">
        <v>45525</v>
      </c>
    </row>
    <row r="71" spans="20:24" x14ac:dyDescent="0.2">
      <c r="T71" s="161">
        <v>18</v>
      </c>
      <c r="U71" s="154" t="str">
        <f t="shared" si="15"/>
        <v>08/12/24-08/25/24</v>
      </c>
      <c r="V71" s="155">
        <f t="shared" si="14"/>
        <v>45516</v>
      </c>
      <c r="W71" s="156">
        <f t="shared" si="14"/>
        <v>45529</v>
      </c>
      <c r="X71" s="157">
        <v>45539</v>
      </c>
    </row>
    <row r="72" spans="20:24" x14ac:dyDescent="0.2">
      <c r="T72" s="131">
        <v>19</v>
      </c>
      <c r="U72" s="128" t="str">
        <f t="shared" si="15"/>
        <v>08/26/24-09/08/24</v>
      </c>
      <c r="V72" s="129">
        <f t="shared" si="14"/>
        <v>45530</v>
      </c>
      <c r="W72" s="130">
        <f t="shared" si="14"/>
        <v>45543</v>
      </c>
      <c r="X72" s="126">
        <v>45553</v>
      </c>
    </row>
    <row r="73" spans="20:24" x14ac:dyDescent="0.2">
      <c r="T73" s="131">
        <v>20</v>
      </c>
      <c r="U73" s="128" t="str">
        <f t="shared" si="15"/>
        <v>09/09/24-09/22/24</v>
      </c>
      <c r="V73" s="129">
        <f t="shared" si="14"/>
        <v>45544</v>
      </c>
      <c r="W73" s="130">
        <f t="shared" si="14"/>
        <v>45557</v>
      </c>
      <c r="X73" s="126">
        <v>45567</v>
      </c>
    </row>
    <row r="74" spans="20:24" x14ac:dyDescent="0.2">
      <c r="T74" s="131">
        <v>21</v>
      </c>
      <c r="U74" s="128" t="str">
        <f t="shared" si="15"/>
        <v>09/23/24-10/06/24</v>
      </c>
      <c r="V74" s="129">
        <f t="shared" si="14"/>
        <v>45558</v>
      </c>
      <c r="W74" s="130">
        <f t="shared" si="14"/>
        <v>45571</v>
      </c>
      <c r="X74" s="126">
        <v>45581</v>
      </c>
    </row>
    <row r="75" spans="20:24" x14ac:dyDescent="0.2">
      <c r="T75" s="131">
        <v>22</v>
      </c>
      <c r="U75" s="128" t="str">
        <f t="shared" si="15"/>
        <v>10/07/24-10/20/24</v>
      </c>
      <c r="V75" s="129">
        <f t="shared" si="14"/>
        <v>45572</v>
      </c>
      <c r="W75" s="130">
        <f t="shared" si="14"/>
        <v>45585</v>
      </c>
      <c r="X75" s="126">
        <v>45595</v>
      </c>
    </row>
    <row r="76" spans="20:24" x14ac:dyDescent="0.2">
      <c r="T76" s="131">
        <v>23</v>
      </c>
      <c r="U76" s="128" t="str">
        <f t="shared" si="15"/>
        <v>10/21/24-11/03/24</v>
      </c>
      <c r="V76" s="129">
        <f t="shared" si="14"/>
        <v>45586</v>
      </c>
      <c r="W76" s="130">
        <f t="shared" si="14"/>
        <v>45599</v>
      </c>
      <c r="X76" s="126">
        <v>45609</v>
      </c>
    </row>
    <row r="77" spans="20:24" x14ac:dyDescent="0.2">
      <c r="T77" s="131">
        <v>24</v>
      </c>
      <c r="U77" s="128" t="str">
        <f t="shared" si="15"/>
        <v>11/04/24-11/17/24</v>
      </c>
      <c r="V77" s="129">
        <f t="shared" si="14"/>
        <v>45600</v>
      </c>
      <c r="W77" s="130">
        <f t="shared" si="14"/>
        <v>45613</v>
      </c>
      <c r="X77" s="126">
        <v>45623</v>
      </c>
    </row>
    <row r="78" spans="20:24" x14ac:dyDescent="0.2">
      <c r="T78" s="131">
        <v>25</v>
      </c>
      <c r="U78" s="128" t="str">
        <f t="shared" si="15"/>
        <v>11/18/24-12/01/24</v>
      </c>
      <c r="V78" s="129">
        <f t="shared" si="14"/>
        <v>45614</v>
      </c>
      <c r="W78" s="130">
        <f t="shared" si="14"/>
        <v>45627</v>
      </c>
      <c r="X78" s="126">
        <v>45637</v>
      </c>
    </row>
    <row r="79" spans="20:24" x14ac:dyDescent="0.2">
      <c r="T79" s="131">
        <v>26</v>
      </c>
      <c r="U79" s="128" t="str">
        <f t="shared" si="15"/>
        <v>12/02/24-12/15/24</v>
      </c>
      <c r="V79" s="129">
        <f t="shared" si="14"/>
        <v>45628</v>
      </c>
      <c r="W79" s="130">
        <f t="shared" si="14"/>
        <v>45641</v>
      </c>
      <c r="X79" s="126">
        <v>45651</v>
      </c>
    </row>
    <row r="80" spans="20:24" x14ac:dyDescent="0.2">
      <c r="T80" s="132" t="s">
        <v>113</v>
      </c>
      <c r="U80" s="128" t="str">
        <f t="shared" si="15"/>
        <v>12/16/24-12/29/24</v>
      </c>
      <c r="V80" s="129">
        <f t="shared" si="14"/>
        <v>45642</v>
      </c>
      <c r="W80" s="130">
        <f t="shared" si="14"/>
        <v>45655</v>
      </c>
      <c r="X80" s="126">
        <v>45665</v>
      </c>
    </row>
    <row r="81" spans="20:24" x14ac:dyDescent="0.2">
      <c r="T81" s="132" t="s">
        <v>114</v>
      </c>
      <c r="U81" s="128" t="str">
        <f t="shared" si="15"/>
        <v>12/30/24-01/12/25</v>
      </c>
      <c r="V81" s="129">
        <f t="shared" si="14"/>
        <v>45656</v>
      </c>
      <c r="W81" s="130">
        <f t="shared" si="14"/>
        <v>45669</v>
      </c>
      <c r="X81" s="126">
        <v>45679</v>
      </c>
    </row>
    <row r="82" spans="20:24" x14ac:dyDescent="0.2">
      <c r="T82" s="132" t="s">
        <v>115</v>
      </c>
      <c r="U82" s="128" t="str">
        <f t="shared" si="15"/>
        <v>01/13/25-01/26/25</v>
      </c>
      <c r="V82" s="129">
        <f t="shared" ref="V82:W97" si="16">V81+14</f>
        <v>45670</v>
      </c>
      <c r="W82" s="130">
        <f t="shared" si="16"/>
        <v>45683</v>
      </c>
      <c r="X82" s="126">
        <v>45693</v>
      </c>
    </row>
    <row r="83" spans="20:24" x14ac:dyDescent="0.2">
      <c r="T83" s="132" t="s">
        <v>116</v>
      </c>
      <c r="U83" s="128" t="str">
        <f t="shared" si="15"/>
        <v>01/27/25-02/09/25</v>
      </c>
      <c r="V83" s="129">
        <f t="shared" si="16"/>
        <v>45684</v>
      </c>
      <c r="W83" s="130">
        <f t="shared" si="16"/>
        <v>45697</v>
      </c>
      <c r="X83" s="126">
        <v>45707</v>
      </c>
    </row>
    <row r="84" spans="20:24" x14ac:dyDescent="0.2">
      <c r="T84" s="132" t="s">
        <v>117</v>
      </c>
      <c r="U84" s="128" t="str">
        <f t="shared" si="15"/>
        <v>02/10/25-02/23/25</v>
      </c>
      <c r="V84" s="129">
        <f t="shared" si="16"/>
        <v>45698</v>
      </c>
      <c r="W84" s="130">
        <f t="shared" si="16"/>
        <v>45711</v>
      </c>
      <c r="X84" s="126">
        <v>45721</v>
      </c>
    </row>
    <row r="85" spans="20:24" x14ac:dyDescent="0.2">
      <c r="T85" s="132" t="s">
        <v>118</v>
      </c>
      <c r="U85" s="128" t="str">
        <f t="shared" si="15"/>
        <v>02/24/25-03/09/25</v>
      </c>
      <c r="V85" s="129">
        <f t="shared" si="16"/>
        <v>45712</v>
      </c>
      <c r="W85" s="130">
        <f t="shared" si="16"/>
        <v>45725</v>
      </c>
      <c r="X85" s="126">
        <v>45735</v>
      </c>
    </row>
    <row r="86" spans="20:24" x14ac:dyDescent="0.2">
      <c r="T86" s="132" t="s">
        <v>119</v>
      </c>
      <c r="U86" s="128" t="str">
        <f t="shared" si="15"/>
        <v>03/10/25-03/23/25</v>
      </c>
      <c r="V86" s="129">
        <f t="shared" si="16"/>
        <v>45726</v>
      </c>
      <c r="W86" s="130">
        <f t="shared" si="16"/>
        <v>45739</v>
      </c>
      <c r="X86" s="126">
        <v>45749</v>
      </c>
    </row>
    <row r="87" spans="20:24" x14ac:dyDescent="0.2">
      <c r="T87" s="132" t="s">
        <v>120</v>
      </c>
      <c r="U87" s="128" t="str">
        <f t="shared" si="15"/>
        <v>03/24/25-04/06/25</v>
      </c>
      <c r="V87" s="129">
        <f t="shared" si="16"/>
        <v>45740</v>
      </c>
      <c r="W87" s="130">
        <f t="shared" si="16"/>
        <v>45753</v>
      </c>
      <c r="X87" s="126">
        <v>45763</v>
      </c>
    </row>
    <row r="88" spans="20:24" x14ac:dyDescent="0.2">
      <c r="T88" s="132" t="s">
        <v>121</v>
      </c>
      <c r="U88" s="128" t="str">
        <f t="shared" si="15"/>
        <v>04/07/25-04/20/25</v>
      </c>
      <c r="V88" s="129">
        <f t="shared" si="16"/>
        <v>45754</v>
      </c>
      <c r="W88" s="130">
        <f t="shared" si="16"/>
        <v>45767</v>
      </c>
      <c r="X88" s="126">
        <v>45777</v>
      </c>
    </row>
    <row r="89" spans="20:24" x14ac:dyDescent="0.2">
      <c r="T89" s="132" t="s">
        <v>122</v>
      </c>
      <c r="U89" s="128" t="str">
        <f t="shared" si="15"/>
        <v>04/21/25-05/04/25</v>
      </c>
      <c r="V89" s="129">
        <f t="shared" si="16"/>
        <v>45768</v>
      </c>
      <c r="W89" s="130">
        <f t="shared" si="16"/>
        <v>45781</v>
      </c>
      <c r="X89" s="126">
        <v>45791</v>
      </c>
    </row>
    <row r="90" spans="20:24" x14ac:dyDescent="0.2">
      <c r="T90" s="132" t="s">
        <v>123</v>
      </c>
      <c r="U90" s="128" t="str">
        <f t="shared" si="15"/>
        <v>05/05/25-05/18/25</v>
      </c>
      <c r="V90" s="129">
        <f t="shared" si="16"/>
        <v>45782</v>
      </c>
      <c r="W90" s="130">
        <f t="shared" si="16"/>
        <v>45795</v>
      </c>
      <c r="X90" s="126">
        <v>45805</v>
      </c>
    </row>
    <row r="91" spans="20:24" x14ac:dyDescent="0.2">
      <c r="T91" s="132" t="s">
        <v>124</v>
      </c>
      <c r="U91" s="128" t="str">
        <f t="shared" si="15"/>
        <v>05/19/25-06/01/25</v>
      </c>
      <c r="V91" s="129">
        <f t="shared" si="16"/>
        <v>45796</v>
      </c>
      <c r="W91" s="130">
        <f t="shared" si="16"/>
        <v>45809</v>
      </c>
      <c r="X91" s="126">
        <v>45819</v>
      </c>
    </row>
    <row r="92" spans="20:24" x14ac:dyDescent="0.2">
      <c r="T92" s="132" t="s">
        <v>125</v>
      </c>
      <c r="U92" s="128" t="str">
        <f t="shared" si="15"/>
        <v>06/02/25-06/15/25</v>
      </c>
      <c r="V92" s="129">
        <f t="shared" si="16"/>
        <v>45810</v>
      </c>
      <c r="W92" s="130">
        <f t="shared" si="16"/>
        <v>45823</v>
      </c>
      <c r="X92" s="126">
        <v>45833</v>
      </c>
    </row>
    <row r="93" spans="20:24" x14ac:dyDescent="0.2">
      <c r="T93" s="132" t="s">
        <v>126</v>
      </c>
      <c r="U93" s="128" t="str">
        <f t="shared" si="15"/>
        <v>06/16/25-06/29/25</v>
      </c>
      <c r="V93" s="129">
        <f t="shared" si="16"/>
        <v>45824</v>
      </c>
      <c r="W93" s="130">
        <f t="shared" si="16"/>
        <v>45837</v>
      </c>
      <c r="X93" s="126">
        <v>45847</v>
      </c>
    </row>
    <row r="94" spans="20:24" x14ac:dyDescent="0.2">
      <c r="T94" s="132" t="s">
        <v>127</v>
      </c>
      <c r="U94" s="128" t="str">
        <f t="shared" si="15"/>
        <v>06/30/25-07/13/25</v>
      </c>
      <c r="V94" s="129">
        <f t="shared" si="16"/>
        <v>45838</v>
      </c>
      <c r="W94" s="130">
        <f t="shared" si="16"/>
        <v>45851</v>
      </c>
      <c r="X94" s="126">
        <v>45861</v>
      </c>
    </row>
    <row r="95" spans="20:24" x14ac:dyDescent="0.2">
      <c r="T95" s="132" t="s">
        <v>128</v>
      </c>
      <c r="U95" s="128" t="str">
        <f t="shared" si="15"/>
        <v>07/14/25-07/27/25</v>
      </c>
      <c r="V95" s="129">
        <f t="shared" si="16"/>
        <v>45852</v>
      </c>
      <c r="W95" s="130">
        <f t="shared" si="16"/>
        <v>45865</v>
      </c>
      <c r="X95" s="126">
        <v>45875</v>
      </c>
    </row>
    <row r="96" spans="20:24" x14ac:dyDescent="0.2">
      <c r="T96" s="132" t="s">
        <v>129</v>
      </c>
      <c r="U96" s="128" t="str">
        <f t="shared" si="15"/>
        <v>07/28/25-08/10/25</v>
      </c>
      <c r="V96" s="129">
        <f t="shared" si="16"/>
        <v>45866</v>
      </c>
      <c r="W96" s="130">
        <f t="shared" si="16"/>
        <v>45879</v>
      </c>
      <c r="X96" s="126">
        <v>45889</v>
      </c>
    </row>
    <row r="97" spans="20:24" x14ac:dyDescent="0.2">
      <c r="T97" s="132" t="s">
        <v>130</v>
      </c>
      <c r="U97" s="128" t="str">
        <f t="shared" si="15"/>
        <v>08/11/25-08/24/25</v>
      </c>
      <c r="V97" s="129">
        <f t="shared" si="16"/>
        <v>45880</v>
      </c>
      <c r="W97" s="130">
        <f t="shared" si="16"/>
        <v>45893</v>
      </c>
      <c r="X97" s="126">
        <v>45903</v>
      </c>
    </row>
    <row r="98" spans="20:24" x14ac:dyDescent="0.2">
      <c r="T98" s="132" t="s">
        <v>131</v>
      </c>
      <c r="U98" s="128" t="str">
        <f t="shared" si="15"/>
        <v>08/25/25-09/07/25</v>
      </c>
      <c r="V98" s="129">
        <f t="shared" ref="V98:W113" si="17">V97+14</f>
        <v>45894</v>
      </c>
      <c r="W98" s="130">
        <f t="shared" si="17"/>
        <v>45907</v>
      </c>
      <c r="X98" s="126">
        <v>45917</v>
      </c>
    </row>
    <row r="99" spans="20:24" x14ac:dyDescent="0.2">
      <c r="T99" s="132" t="s">
        <v>132</v>
      </c>
      <c r="U99" s="128" t="str">
        <f t="shared" si="15"/>
        <v>09/08/25-09/21/25</v>
      </c>
      <c r="V99" s="129">
        <f t="shared" si="17"/>
        <v>45908</v>
      </c>
      <c r="W99" s="130">
        <f t="shared" si="17"/>
        <v>45921</v>
      </c>
      <c r="X99" s="126">
        <v>45931</v>
      </c>
    </row>
    <row r="100" spans="20:24" x14ac:dyDescent="0.2">
      <c r="T100" s="132" t="s">
        <v>133</v>
      </c>
      <c r="U100" s="128" t="str">
        <f t="shared" si="15"/>
        <v>09/22/25-10/05/25</v>
      </c>
      <c r="V100" s="129">
        <f t="shared" si="17"/>
        <v>45922</v>
      </c>
      <c r="W100" s="130">
        <f t="shared" si="17"/>
        <v>45935</v>
      </c>
      <c r="X100" s="126">
        <v>45945</v>
      </c>
    </row>
    <row r="101" spans="20:24" x14ac:dyDescent="0.2">
      <c r="T101" s="132" t="s">
        <v>134</v>
      </c>
      <c r="U101" s="128" t="str">
        <f t="shared" si="15"/>
        <v>10/06/25-10/19/25</v>
      </c>
      <c r="V101" s="129">
        <f t="shared" si="17"/>
        <v>45936</v>
      </c>
      <c r="W101" s="130">
        <f t="shared" si="17"/>
        <v>45949</v>
      </c>
      <c r="X101" s="126">
        <v>45959</v>
      </c>
    </row>
    <row r="102" spans="20:24" x14ac:dyDescent="0.2">
      <c r="T102" s="132" t="s">
        <v>135</v>
      </c>
      <c r="U102" s="128" t="str">
        <f t="shared" si="15"/>
        <v>10/20/25-11/02/25</v>
      </c>
      <c r="V102" s="129">
        <f t="shared" si="17"/>
        <v>45950</v>
      </c>
      <c r="W102" s="130">
        <f t="shared" si="17"/>
        <v>45963</v>
      </c>
      <c r="X102" s="126">
        <v>45973</v>
      </c>
    </row>
    <row r="103" spans="20:24" x14ac:dyDescent="0.2">
      <c r="T103" s="132" t="s">
        <v>136</v>
      </c>
      <c r="U103" s="128" t="str">
        <f t="shared" si="15"/>
        <v>11/03/25-11/16/25</v>
      </c>
      <c r="V103" s="129">
        <f t="shared" si="17"/>
        <v>45964</v>
      </c>
      <c r="W103" s="130">
        <f t="shared" si="17"/>
        <v>45977</v>
      </c>
      <c r="X103" s="126">
        <v>45987</v>
      </c>
    </row>
    <row r="104" spans="20:24" x14ac:dyDescent="0.2">
      <c r="T104" s="132" t="s">
        <v>137</v>
      </c>
      <c r="U104" s="128" t="str">
        <f t="shared" si="15"/>
        <v>11/17/25-11/30/25</v>
      </c>
      <c r="V104" s="129">
        <f t="shared" si="17"/>
        <v>45978</v>
      </c>
      <c r="W104" s="130">
        <f t="shared" si="17"/>
        <v>45991</v>
      </c>
      <c r="X104" s="126">
        <v>46001</v>
      </c>
    </row>
    <row r="105" spans="20:24" x14ac:dyDescent="0.2">
      <c r="T105" s="132" t="s">
        <v>138</v>
      </c>
      <c r="U105" s="128" t="str">
        <f t="shared" si="15"/>
        <v>12/01/25-12/14/25</v>
      </c>
      <c r="V105" s="129">
        <f t="shared" si="17"/>
        <v>45992</v>
      </c>
      <c r="W105" s="130">
        <f t="shared" si="17"/>
        <v>46005</v>
      </c>
      <c r="X105" s="126">
        <v>46015</v>
      </c>
    </row>
    <row r="106" spans="20:24" x14ac:dyDescent="0.2">
      <c r="T106" s="127" t="s">
        <v>113</v>
      </c>
      <c r="U106" s="128" t="str">
        <f t="shared" si="15"/>
        <v>12/15/25-12/28/25</v>
      </c>
      <c r="V106" s="129">
        <f t="shared" si="17"/>
        <v>46006</v>
      </c>
      <c r="W106" s="130">
        <f t="shared" si="17"/>
        <v>46019</v>
      </c>
      <c r="X106" s="126">
        <v>46029</v>
      </c>
    </row>
    <row r="107" spans="20:24" x14ac:dyDescent="0.2">
      <c r="T107" s="127" t="s">
        <v>114</v>
      </c>
      <c r="U107" s="128" t="str">
        <f t="shared" si="15"/>
        <v>12/29/25-01/11/26</v>
      </c>
      <c r="V107" s="129">
        <f t="shared" si="17"/>
        <v>46020</v>
      </c>
      <c r="W107" s="130">
        <f t="shared" si="17"/>
        <v>46033</v>
      </c>
      <c r="X107" s="126">
        <v>46043</v>
      </c>
    </row>
    <row r="108" spans="20:24" x14ac:dyDescent="0.2">
      <c r="T108" s="127" t="s">
        <v>115</v>
      </c>
      <c r="U108" s="128" t="str">
        <f t="shared" si="15"/>
        <v>01/12/26-01/25/26</v>
      </c>
      <c r="V108" s="129">
        <f t="shared" si="17"/>
        <v>46034</v>
      </c>
      <c r="W108" s="130">
        <f t="shared" si="17"/>
        <v>46047</v>
      </c>
      <c r="X108" s="126">
        <v>46057</v>
      </c>
    </row>
    <row r="109" spans="20:24" x14ac:dyDescent="0.2">
      <c r="T109" s="127" t="s">
        <v>116</v>
      </c>
      <c r="U109" s="128" t="str">
        <f t="shared" si="15"/>
        <v>01/26/26-02/08/26</v>
      </c>
      <c r="V109" s="129">
        <f t="shared" si="17"/>
        <v>46048</v>
      </c>
      <c r="W109" s="130">
        <f t="shared" si="17"/>
        <v>46061</v>
      </c>
      <c r="X109" s="126">
        <v>46071</v>
      </c>
    </row>
    <row r="110" spans="20:24" x14ac:dyDescent="0.2">
      <c r="T110" s="127" t="s">
        <v>117</v>
      </c>
      <c r="U110" s="128" t="str">
        <f t="shared" si="15"/>
        <v>02/09/26-02/22/26</v>
      </c>
      <c r="V110" s="129">
        <f t="shared" si="17"/>
        <v>46062</v>
      </c>
      <c r="W110" s="130">
        <f t="shared" si="17"/>
        <v>46075</v>
      </c>
      <c r="X110" s="126">
        <v>46085</v>
      </c>
    </row>
    <row r="111" spans="20:24" x14ac:dyDescent="0.2">
      <c r="T111" s="127" t="s">
        <v>118</v>
      </c>
      <c r="U111" s="128" t="str">
        <f t="shared" si="15"/>
        <v>02/23/26-03/08/26</v>
      </c>
      <c r="V111" s="129">
        <f t="shared" si="17"/>
        <v>46076</v>
      </c>
      <c r="W111" s="130">
        <f t="shared" si="17"/>
        <v>46089</v>
      </c>
      <c r="X111" s="126">
        <v>46099</v>
      </c>
    </row>
    <row r="112" spans="20:24" x14ac:dyDescent="0.2">
      <c r="T112" s="127" t="s">
        <v>119</v>
      </c>
      <c r="U112" s="128" t="str">
        <f t="shared" si="15"/>
        <v>03/09/26-03/22/26</v>
      </c>
      <c r="V112" s="129">
        <f t="shared" si="17"/>
        <v>46090</v>
      </c>
      <c r="W112" s="130">
        <f t="shared" si="17"/>
        <v>46103</v>
      </c>
      <c r="X112" s="126">
        <v>46113</v>
      </c>
    </row>
    <row r="113" spans="20:24" x14ac:dyDescent="0.2">
      <c r="T113" s="127" t="s">
        <v>120</v>
      </c>
      <c r="U113" s="128" t="str">
        <f t="shared" si="15"/>
        <v>03/23/26-04/05/26</v>
      </c>
      <c r="V113" s="129">
        <f t="shared" si="17"/>
        <v>46104</v>
      </c>
      <c r="W113" s="130">
        <f t="shared" si="17"/>
        <v>46117</v>
      </c>
      <c r="X113" s="126">
        <v>46127</v>
      </c>
    </row>
    <row r="114" spans="20:24" x14ac:dyDescent="0.2">
      <c r="T114" s="127" t="s">
        <v>121</v>
      </c>
      <c r="U114" s="128" t="str">
        <f t="shared" si="15"/>
        <v>04/06/26-04/19/26</v>
      </c>
      <c r="V114" s="129">
        <f t="shared" ref="V114:W129" si="18">V113+14</f>
        <v>46118</v>
      </c>
      <c r="W114" s="130">
        <f t="shared" si="18"/>
        <v>46131</v>
      </c>
      <c r="X114" s="126">
        <v>46141</v>
      </c>
    </row>
    <row r="115" spans="20:24" x14ac:dyDescent="0.2">
      <c r="T115" s="127" t="s">
        <v>122</v>
      </c>
      <c r="U115" s="128" t="str">
        <f t="shared" si="15"/>
        <v>04/20/26-05/03/26</v>
      </c>
      <c r="V115" s="129">
        <f t="shared" si="18"/>
        <v>46132</v>
      </c>
      <c r="W115" s="130">
        <f t="shared" si="18"/>
        <v>46145</v>
      </c>
      <c r="X115" s="126">
        <v>46155</v>
      </c>
    </row>
    <row r="116" spans="20:24" x14ac:dyDescent="0.2">
      <c r="T116" s="127" t="s">
        <v>123</v>
      </c>
      <c r="U116" s="128" t="str">
        <f t="shared" si="15"/>
        <v>05/04/26-05/17/26</v>
      </c>
      <c r="V116" s="129">
        <f t="shared" si="18"/>
        <v>46146</v>
      </c>
      <c r="W116" s="130">
        <f t="shared" si="18"/>
        <v>46159</v>
      </c>
      <c r="X116" s="126">
        <v>46169</v>
      </c>
    </row>
    <row r="117" spans="20:24" x14ac:dyDescent="0.2">
      <c r="T117" s="127" t="s">
        <v>124</v>
      </c>
      <c r="U117" s="128" t="str">
        <f t="shared" si="15"/>
        <v>05/18/26-05/31/26</v>
      </c>
      <c r="V117" s="129">
        <f t="shared" si="18"/>
        <v>46160</v>
      </c>
      <c r="W117" s="130">
        <f t="shared" si="18"/>
        <v>46173</v>
      </c>
      <c r="X117" s="126">
        <v>46183</v>
      </c>
    </row>
    <row r="118" spans="20:24" x14ac:dyDescent="0.2">
      <c r="T118" s="127" t="s">
        <v>125</v>
      </c>
      <c r="U118" s="128" t="str">
        <f t="shared" si="15"/>
        <v>06/01/26-06/14/26</v>
      </c>
      <c r="V118" s="129">
        <f t="shared" si="18"/>
        <v>46174</v>
      </c>
      <c r="W118" s="130">
        <f t="shared" si="18"/>
        <v>46187</v>
      </c>
      <c r="X118" s="126">
        <v>46197</v>
      </c>
    </row>
    <row r="119" spans="20:24" x14ac:dyDescent="0.2">
      <c r="T119" s="127" t="s">
        <v>126</v>
      </c>
      <c r="U119" s="128" t="str">
        <f t="shared" si="15"/>
        <v>06/15/26-06/28/26</v>
      </c>
      <c r="V119" s="129">
        <f t="shared" si="18"/>
        <v>46188</v>
      </c>
      <c r="W119" s="130">
        <f t="shared" si="18"/>
        <v>46201</v>
      </c>
      <c r="X119" s="126">
        <v>46211</v>
      </c>
    </row>
    <row r="120" spans="20:24" x14ac:dyDescent="0.2">
      <c r="T120" s="127" t="s">
        <v>127</v>
      </c>
      <c r="U120" s="128" t="str">
        <f t="shared" si="15"/>
        <v>06/29/26-07/12/26</v>
      </c>
      <c r="V120" s="129">
        <f t="shared" si="18"/>
        <v>46202</v>
      </c>
      <c r="W120" s="130">
        <f t="shared" si="18"/>
        <v>46215</v>
      </c>
      <c r="X120" s="126">
        <v>46225</v>
      </c>
    </row>
    <row r="121" spans="20:24" x14ac:dyDescent="0.2">
      <c r="T121" s="127" t="s">
        <v>128</v>
      </c>
      <c r="U121" s="128" t="str">
        <f t="shared" si="15"/>
        <v>07/13/26-07/26/26</v>
      </c>
      <c r="V121" s="129">
        <f t="shared" si="18"/>
        <v>46216</v>
      </c>
      <c r="W121" s="130">
        <f t="shared" si="18"/>
        <v>46229</v>
      </c>
      <c r="X121" s="126">
        <v>46239</v>
      </c>
    </row>
    <row r="122" spans="20:24" x14ac:dyDescent="0.2">
      <c r="T122" s="127" t="s">
        <v>129</v>
      </c>
      <c r="U122" s="128" t="str">
        <f t="shared" si="15"/>
        <v>07/27/26-08/09/26</v>
      </c>
      <c r="V122" s="129">
        <f t="shared" si="18"/>
        <v>46230</v>
      </c>
      <c r="W122" s="130">
        <f t="shared" si="18"/>
        <v>46243</v>
      </c>
      <c r="X122" s="126">
        <v>46253</v>
      </c>
    </row>
    <row r="123" spans="20:24" x14ac:dyDescent="0.2">
      <c r="T123" s="127" t="s">
        <v>130</v>
      </c>
      <c r="U123" s="128" t="str">
        <f t="shared" si="15"/>
        <v>08/10/26-08/23/26</v>
      </c>
      <c r="V123" s="129">
        <f t="shared" si="18"/>
        <v>46244</v>
      </c>
      <c r="W123" s="130">
        <f t="shared" si="18"/>
        <v>46257</v>
      </c>
      <c r="X123" s="126">
        <v>46267</v>
      </c>
    </row>
    <row r="124" spans="20:24" x14ac:dyDescent="0.2">
      <c r="T124" s="127" t="s">
        <v>131</v>
      </c>
      <c r="U124" s="128" t="str">
        <f t="shared" si="15"/>
        <v>08/24/26-09/06/26</v>
      </c>
      <c r="V124" s="129">
        <f t="shared" si="18"/>
        <v>46258</v>
      </c>
      <c r="W124" s="130">
        <f t="shared" si="18"/>
        <v>46271</v>
      </c>
      <c r="X124" s="126">
        <v>46281</v>
      </c>
    </row>
    <row r="125" spans="20:24" x14ac:dyDescent="0.2">
      <c r="T125" s="127" t="s">
        <v>132</v>
      </c>
      <c r="U125" s="128" t="str">
        <f t="shared" si="15"/>
        <v>09/07/26-09/20/26</v>
      </c>
      <c r="V125" s="129">
        <f t="shared" si="18"/>
        <v>46272</v>
      </c>
      <c r="W125" s="130">
        <f t="shared" si="18"/>
        <v>46285</v>
      </c>
      <c r="X125" s="126">
        <v>46295</v>
      </c>
    </row>
    <row r="126" spans="20:24" x14ac:dyDescent="0.2">
      <c r="T126" s="127" t="s">
        <v>133</v>
      </c>
      <c r="U126" s="128" t="str">
        <f t="shared" si="15"/>
        <v>09/21/26-10/04/26</v>
      </c>
      <c r="V126" s="129">
        <f t="shared" si="18"/>
        <v>46286</v>
      </c>
      <c r="W126" s="130">
        <f t="shared" si="18"/>
        <v>46299</v>
      </c>
      <c r="X126" s="126">
        <v>46309</v>
      </c>
    </row>
    <row r="127" spans="20:24" x14ac:dyDescent="0.2">
      <c r="T127" s="127" t="s">
        <v>134</v>
      </c>
      <c r="U127" s="128" t="str">
        <f t="shared" si="15"/>
        <v>10/05/26-10/18/26</v>
      </c>
      <c r="V127" s="129">
        <f t="shared" si="18"/>
        <v>46300</v>
      </c>
      <c r="W127" s="130">
        <f t="shared" si="18"/>
        <v>46313</v>
      </c>
      <c r="X127" s="126">
        <v>46323</v>
      </c>
    </row>
    <row r="128" spans="20:24" x14ac:dyDescent="0.2">
      <c r="T128" s="127" t="s">
        <v>135</v>
      </c>
      <c r="U128" s="128" t="str">
        <f t="shared" si="15"/>
        <v>10/19/26-11/01/26</v>
      </c>
      <c r="V128" s="129">
        <f t="shared" si="18"/>
        <v>46314</v>
      </c>
      <c r="W128" s="130">
        <f t="shared" si="18"/>
        <v>46327</v>
      </c>
      <c r="X128" s="126">
        <v>46337</v>
      </c>
    </row>
    <row r="129" spans="20:24" x14ac:dyDescent="0.2">
      <c r="T129" s="127" t="s">
        <v>136</v>
      </c>
      <c r="U129" s="128" t="str">
        <f t="shared" si="15"/>
        <v>11/02/26-11/15/26</v>
      </c>
      <c r="V129" s="129">
        <f t="shared" si="18"/>
        <v>46328</v>
      </c>
      <c r="W129" s="130">
        <f t="shared" si="18"/>
        <v>46341</v>
      </c>
      <c r="X129" s="126">
        <v>46351</v>
      </c>
    </row>
    <row r="130" spans="20:24" x14ac:dyDescent="0.2">
      <c r="T130" s="127" t="s">
        <v>137</v>
      </c>
      <c r="U130" s="128" t="str">
        <f t="shared" si="15"/>
        <v>11/16/26-11/29/26</v>
      </c>
      <c r="V130" s="129">
        <f t="shared" ref="V130:W142" si="19">V129+14</f>
        <v>46342</v>
      </c>
      <c r="W130" s="130">
        <f t="shared" si="19"/>
        <v>46355</v>
      </c>
      <c r="X130" s="126">
        <v>46365</v>
      </c>
    </row>
    <row r="131" spans="20:24" x14ac:dyDescent="0.2">
      <c r="T131" s="127" t="s">
        <v>138</v>
      </c>
      <c r="U131" s="128" t="str">
        <f t="shared" si="15"/>
        <v>11/30/26-12/13/26</v>
      </c>
      <c r="V131" s="129">
        <f t="shared" si="19"/>
        <v>46356</v>
      </c>
      <c r="W131" s="130">
        <f t="shared" si="19"/>
        <v>46369</v>
      </c>
      <c r="X131" s="126">
        <v>46379</v>
      </c>
    </row>
    <row r="132" spans="20:24" x14ac:dyDescent="0.2">
      <c r="T132" s="127" t="s">
        <v>113</v>
      </c>
      <c r="U132" s="128" t="str">
        <f t="shared" si="15"/>
        <v>12/14/26-12/27/26</v>
      </c>
      <c r="V132" s="129">
        <f t="shared" si="19"/>
        <v>46370</v>
      </c>
      <c r="W132" s="130">
        <f t="shared" si="19"/>
        <v>46383</v>
      </c>
      <c r="X132" s="126">
        <v>46393</v>
      </c>
    </row>
    <row r="133" spans="20:24" x14ac:dyDescent="0.2">
      <c r="T133" s="127" t="s">
        <v>114</v>
      </c>
      <c r="U133" s="128" t="str">
        <f t="shared" ref="U133:U142" si="20">TEXT(V133,"mm/dd/yy") &amp;"-"&amp;TEXT(W133,"mm/dd/yy")</f>
        <v>12/28/26-01/10/27</v>
      </c>
      <c r="V133" s="129">
        <f t="shared" si="19"/>
        <v>46384</v>
      </c>
      <c r="W133" s="130">
        <f t="shared" si="19"/>
        <v>46397</v>
      </c>
      <c r="X133" s="126">
        <v>46407</v>
      </c>
    </row>
    <row r="134" spans="20:24" x14ac:dyDescent="0.2">
      <c r="T134" s="127" t="s">
        <v>115</v>
      </c>
      <c r="U134" s="128" t="str">
        <f t="shared" si="20"/>
        <v>01/11/27-01/24/27</v>
      </c>
      <c r="V134" s="129">
        <f t="shared" si="19"/>
        <v>46398</v>
      </c>
      <c r="W134" s="130">
        <f t="shared" si="19"/>
        <v>46411</v>
      </c>
      <c r="X134" s="126">
        <v>46421</v>
      </c>
    </row>
    <row r="135" spans="20:24" x14ac:dyDescent="0.2">
      <c r="T135" s="127" t="s">
        <v>116</v>
      </c>
      <c r="U135" s="128" t="str">
        <f t="shared" si="20"/>
        <v>01/25/27-02/07/27</v>
      </c>
      <c r="V135" s="129">
        <f t="shared" si="19"/>
        <v>46412</v>
      </c>
      <c r="W135" s="130">
        <f t="shared" si="19"/>
        <v>46425</v>
      </c>
      <c r="X135" s="126">
        <v>46435</v>
      </c>
    </row>
    <row r="136" spans="20:24" x14ac:dyDescent="0.2">
      <c r="T136" s="127" t="s">
        <v>117</v>
      </c>
      <c r="U136" s="128" t="str">
        <f t="shared" si="20"/>
        <v>02/08/27-02/21/27</v>
      </c>
      <c r="V136" s="129">
        <f t="shared" si="19"/>
        <v>46426</v>
      </c>
      <c r="W136" s="130">
        <f t="shared" si="19"/>
        <v>46439</v>
      </c>
      <c r="X136" s="126">
        <v>46449</v>
      </c>
    </row>
    <row r="137" spans="20:24" x14ac:dyDescent="0.2">
      <c r="T137" s="127" t="s">
        <v>118</v>
      </c>
      <c r="U137" s="128" t="str">
        <f t="shared" si="20"/>
        <v>02/22/27-03/07/27</v>
      </c>
      <c r="V137" s="129">
        <f t="shared" si="19"/>
        <v>46440</v>
      </c>
      <c r="W137" s="130">
        <f t="shared" si="19"/>
        <v>46453</v>
      </c>
      <c r="X137" s="126">
        <v>46463</v>
      </c>
    </row>
    <row r="138" spans="20:24" x14ac:dyDescent="0.2">
      <c r="T138" s="127" t="s">
        <v>119</v>
      </c>
      <c r="U138" s="128" t="str">
        <f t="shared" si="20"/>
        <v>03/08/27-03/21/27</v>
      </c>
      <c r="V138" s="129">
        <f t="shared" si="19"/>
        <v>46454</v>
      </c>
      <c r="W138" s="130">
        <f t="shared" si="19"/>
        <v>46467</v>
      </c>
      <c r="X138" s="126">
        <v>46477</v>
      </c>
    </row>
    <row r="139" spans="20:24" x14ac:dyDescent="0.2">
      <c r="T139" s="127" t="s">
        <v>120</v>
      </c>
      <c r="U139" s="128" t="str">
        <f t="shared" si="20"/>
        <v>03/22/27-04/04/27</v>
      </c>
      <c r="V139" s="129">
        <f t="shared" si="19"/>
        <v>46468</v>
      </c>
      <c r="W139" s="130">
        <f t="shared" si="19"/>
        <v>46481</v>
      </c>
      <c r="X139" s="126">
        <v>46491</v>
      </c>
    </row>
    <row r="140" spans="20:24" x14ac:dyDescent="0.2">
      <c r="T140" s="127" t="s">
        <v>121</v>
      </c>
      <c r="U140" s="128" t="str">
        <f t="shared" si="20"/>
        <v>04/05/27-04/18/27</v>
      </c>
      <c r="V140" s="129">
        <f t="shared" si="19"/>
        <v>46482</v>
      </c>
      <c r="W140" s="130">
        <f t="shared" si="19"/>
        <v>46495</v>
      </c>
      <c r="X140" s="126">
        <v>46505</v>
      </c>
    </row>
    <row r="141" spans="20:24" x14ac:dyDescent="0.2">
      <c r="T141" s="127" t="s">
        <v>122</v>
      </c>
      <c r="U141" s="128" t="str">
        <f t="shared" si="20"/>
        <v>04/19/27-05/02/27</v>
      </c>
      <c r="V141" s="129">
        <f t="shared" si="19"/>
        <v>46496</v>
      </c>
      <c r="W141" s="130">
        <f t="shared" si="19"/>
        <v>46509</v>
      </c>
      <c r="X141" s="126">
        <v>46519</v>
      </c>
    </row>
    <row r="142" spans="20:24" x14ac:dyDescent="0.2">
      <c r="T142" s="127" t="s">
        <v>123</v>
      </c>
      <c r="U142" s="128" t="str">
        <f t="shared" si="20"/>
        <v>05/03/27-05/16/27</v>
      </c>
      <c r="V142" s="129">
        <f t="shared" si="19"/>
        <v>46510</v>
      </c>
      <c r="W142" s="130">
        <f t="shared" si="19"/>
        <v>46523</v>
      </c>
      <c r="X142" s="126">
        <v>46533</v>
      </c>
    </row>
    <row r="143" spans="20:24" x14ac:dyDescent="0.2">
      <c r="X143" s="134"/>
    </row>
    <row r="144" spans="20:24" x14ac:dyDescent="0.2">
      <c r="X144" s="134"/>
    </row>
    <row r="145" spans="24:24" x14ac:dyDescent="0.2">
      <c r="X145" s="134"/>
    </row>
    <row r="146" spans="24:24" x14ac:dyDescent="0.2">
      <c r="X146" s="134"/>
    </row>
    <row r="147" spans="24:24" x14ac:dyDescent="0.2">
      <c r="X147" s="134"/>
    </row>
    <row r="148" spans="24:24" x14ac:dyDescent="0.2">
      <c r="X148" s="134"/>
    </row>
    <row r="149" spans="24:24" x14ac:dyDescent="0.2">
      <c r="X149" s="134"/>
    </row>
    <row r="150" spans="24:24" x14ac:dyDescent="0.2">
      <c r="X150" s="134"/>
    </row>
    <row r="151" spans="24:24" x14ac:dyDescent="0.2">
      <c r="X151" s="134"/>
    </row>
    <row r="152" spans="24:24" x14ac:dyDescent="0.2">
      <c r="X152" s="134"/>
    </row>
    <row r="153" spans="24:24" x14ac:dyDescent="0.2">
      <c r="X153" s="134"/>
    </row>
    <row r="154" spans="24:24" x14ac:dyDescent="0.2">
      <c r="X154" s="134"/>
    </row>
    <row r="155" spans="24:24" x14ac:dyDescent="0.2">
      <c r="X155" s="134"/>
    </row>
    <row r="156" spans="24:24" x14ac:dyDescent="0.2">
      <c r="X156" s="134"/>
    </row>
    <row r="157" spans="24:24" x14ac:dyDescent="0.2">
      <c r="X157" s="134"/>
    </row>
    <row r="158" spans="24:24" x14ac:dyDescent="0.2">
      <c r="X158" s="134"/>
    </row>
    <row r="159" spans="24:24" x14ac:dyDescent="0.2">
      <c r="X159" s="134"/>
    </row>
    <row r="160" spans="24:24" x14ac:dyDescent="0.2">
      <c r="X160" s="134"/>
    </row>
    <row r="161" spans="24:24" x14ac:dyDescent="0.2">
      <c r="X161" s="134"/>
    </row>
    <row r="162" spans="24:24" x14ac:dyDescent="0.2">
      <c r="X162" s="134"/>
    </row>
    <row r="163" spans="24:24" x14ac:dyDescent="0.2">
      <c r="X163" s="134"/>
    </row>
    <row r="164" spans="24:24" x14ac:dyDescent="0.2">
      <c r="X164" s="134"/>
    </row>
    <row r="165" spans="24:24" x14ac:dyDescent="0.2">
      <c r="X165" s="134"/>
    </row>
    <row r="166" spans="24:24" x14ac:dyDescent="0.2">
      <c r="X166" s="134"/>
    </row>
    <row r="167" spans="24:24" x14ac:dyDescent="0.2">
      <c r="X167" s="134"/>
    </row>
    <row r="168" spans="24:24" x14ac:dyDescent="0.2">
      <c r="X168" s="134"/>
    </row>
  </sheetData>
  <sheetProtection sheet="1" selectLockedCells="1" selectUnlockedCells="1"/>
  <customSheetViews>
    <customSheetView guid="{BE8320D7-8A41-4651-A4B8-08B51B270370}" showRuler="0">
      <selection activeCell="K10" sqref="K10"/>
      <pageMargins left="0.75" right="0.75" top="1" bottom="1" header="0.5" footer="0.5"/>
      <headerFooter alignWithMargins="0"/>
    </customSheetView>
  </customSheetViews>
  <mergeCells count="8">
    <mergeCell ref="E31:G31"/>
    <mergeCell ref="A27:B30"/>
    <mergeCell ref="E26:G26"/>
    <mergeCell ref="E27:G27"/>
    <mergeCell ref="J2:K2"/>
    <mergeCell ref="E28:G28"/>
    <mergeCell ref="E29:G29"/>
    <mergeCell ref="E30:G30"/>
  </mergeCells>
  <phoneticPr fontId="2" type="noConversion"/>
  <printOptions horizontalCentered="1"/>
  <pageMargins left="0" right="0" top="1" bottom="1" header="0.5" footer="0.5"/>
  <pageSetup orientation="portrait" horizontalDpi="4294967293" r:id="rId1"/>
  <headerFooter alignWithMargins="0"/>
  <ignoredErrors>
    <ignoredError sqref="E18:G19 H16:H20 E22:G23 H2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F72A22FCC20E42B2D5FC840D6F4FFD" ma:contentTypeVersion="11" ma:contentTypeDescription="Create a new document." ma:contentTypeScope="" ma:versionID="ef42d12d8a2c00e1bae6dd91cad848bb">
  <xsd:schema xmlns:xsd="http://www.w3.org/2001/XMLSchema" xmlns:xs="http://www.w3.org/2001/XMLSchema" xmlns:p="http://schemas.microsoft.com/office/2006/metadata/properties" xmlns:ns2="99ae5fb7-f268-49cb-8e9a-b4f2f679efae" xmlns:ns3="b6bb7bb6-cc38-4d06-911d-64fb9c8d7147" targetNamespace="http://schemas.microsoft.com/office/2006/metadata/properties" ma:root="true" ma:fieldsID="692ce0309fd4436a6e7dd4c0907a78a6" ns2:_="" ns3:_="">
    <xsd:import namespace="99ae5fb7-f268-49cb-8e9a-b4f2f679efae"/>
    <xsd:import namespace="b6bb7bb6-cc38-4d06-911d-64fb9c8d71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e5fb7-f268-49cb-8e9a-b4f2f679ef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bb7bb6-cc38-4d06-911d-64fb9c8d714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BAC817-CFFD-4935-813F-E70B16361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e5fb7-f268-49cb-8e9a-b4f2f679efae"/>
    <ds:schemaRef ds:uri="b6bb7bb6-cc38-4d06-911d-64fb9c8d7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44DB5-1658-406C-8457-71FAD2B2E41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6bb7bb6-cc38-4d06-911d-64fb9c8d7147"/>
    <ds:schemaRef ds:uri="99ae5fb7-f268-49cb-8e9a-b4f2f679efae"/>
    <ds:schemaRef ds:uri="http://www.w3.org/XML/1998/namespace"/>
    <ds:schemaRef ds:uri="http://purl.org/dc/dcmitype/"/>
  </ds:schemaRefs>
</ds:datastoreItem>
</file>

<file path=customXml/itemProps3.xml><?xml version="1.0" encoding="utf-8"?>
<ds:datastoreItem xmlns:ds="http://schemas.openxmlformats.org/officeDocument/2006/customXml" ds:itemID="{8968EC90-88CA-4D0F-9BBE-88D661C2B7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CALC</vt:lpstr>
      <vt:lpstr>Instructions</vt:lpstr>
      <vt:lpstr>General Info for Form</vt:lpstr>
      <vt:lpstr>campus</vt:lpstr>
      <vt:lpstr>paydate</vt:lpstr>
      <vt:lpstr>ppDates</vt:lpstr>
      <vt:lpstr>ppDays</vt:lpstr>
      <vt:lpstr>Instructions!Print_Area</vt:lpstr>
      <vt:lpstr>start</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T. Gick</dc:creator>
  <cp:lastModifiedBy>Cline, Cathleen R.</cp:lastModifiedBy>
  <cp:lastPrinted>2016-02-14T23:56:25Z</cp:lastPrinted>
  <dcterms:created xsi:type="dcterms:W3CDTF">2005-12-21T16:08:22Z</dcterms:created>
  <dcterms:modified xsi:type="dcterms:W3CDTF">2024-03-28T13:39:21Z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0x010100DBF72A22FCC20E42B2D5FC840D6F4FFD</vt:lpwstr>
  </property>
  <property fmtid="{D5CDD505-2E9C-101B-9397-08002B2CF9AE}" pid="4" name="MSIP_Label_4044bd30-2ed7-4c9d-9d12-46200872a97b_Enabled">
    <vt:lpwstr>true</vt:lpwstr>
  </property>
  <property fmtid="{D5CDD505-2E9C-101B-9397-08002B2CF9AE}" pid="5" name="MSIP_Label_4044bd30-2ed7-4c9d-9d12-46200872a97b_SetDate">
    <vt:lpwstr>2024-03-27T17:19:51Z</vt:lpwstr>
  </property>
  <property fmtid="{D5CDD505-2E9C-101B-9397-08002B2CF9AE}" pid="6" name="MSIP_Label_4044bd30-2ed7-4c9d-9d12-46200872a97b_Method">
    <vt:lpwstr>Standard</vt:lpwstr>
  </property>
  <property fmtid="{D5CDD505-2E9C-101B-9397-08002B2CF9AE}" pid="7" name="MSIP_Label_4044bd30-2ed7-4c9d-9d12-46200872a97b_Name">
    <vt:lpwstr>defa4170-0d19-0005-0004-bc88714345d2</vt:lpwstr>
  </property>
  <property fmtid="{D5CDD505-2E9C-101B-9397-08002B2CF9AE}" pid="8" name="MSIP_Label_4044bd30-2ed7-4c9d-9d12-46200872a97b_SiteId">
    <vt:lpwstr>4130bd39-7c53-419c-b1e5-8758d6d63f21</vt:lpwstr>
  </property>
  <property fmtid="{D5CDD505-2E9C-101B-9397-08002B2CF9AE}" pid="9" name="MSIP_Label_4044bd30-2ed7-4c9d-9d12-46200872a97b_ActionId">
    <vt:lpwstr>043833d9-64e5-4114-8e1c-2f945dab8831</vt:lpwstr>
  </property>
  <property fmtid="{D5CDD505-2E9C-101B-9397-08002B2CF9AE}" pid="10" name="MSIP_Label_4044bd30-2ed7-4c9d-9d12-46200872a97b_ContentBits">
    <vt:lpwstr>0</vt:lpwstr>
  </property>
</Properties>
</file>