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P:\PAYROLL\General\Calendars\Summer 2025\"/>
    </mc:Choice>
  </mc:AlternateContent>
  <xr:revisionPtr revIDLastSave="0" documentId="8_{7AC9D642-3649-4901-A0E8-77F51D20C28B}" xr6:coauthVersionLast="47" xr6:coauthVersionMax="47" xr10:uidLastSave="{00000000-0000-0000-0000-000000000000}"/>
  <bookViews>
    <workbookView xWindow="32310" yWindow="1200" windowWidth="24150" windowHeight="15735" activeTab="2" xr2:uid="{00000000-000D-0000-FFFF-FFFF00000000}"/>
  </bookViews>
  <sheets>
    <sheet name="CALC" sheetId="1" r:id="rId1"/>
    <sheet name="Instructions" sheetId="4" state="hidden" r:id="rId2"/>
    <sheet name="MAX DAYS" sheetId="2" r:id="rId3"/>
    <sheet name="EE Group-Origin Dates" sheetId="3" r:id="rId4"/>
    <sheet name="Reasons to use paper calc" sheetId="5" state="hidden" r:id="rId5"/>
  </sheets>
  <definedNames>
    <definedName name="CA">'MAX DAYS'!$C$16:$D$18</definedName>
    <definedName name="paydate">'MAX DAYS'!$I$10:$I$14</definedName>
    <definedName name="_xlnm.Print_Area" localSheetId="0">CALC!$A$1:$P$56</definedName>
    <definedName name="_xlnm.Print_Area" localSheetId="1">Instructions!$A$1:$A$65</definedName>
    <definedName name="_xlnm.Print_Area" localSheetId="2">'MAX DAYS'!$A$3:$H$35</definedName>
    <definedName name="timeframe">'MAX DAYS'!$E$10:$G$14</definedName>
    <definedName name="Z_BE8320D7_8A41_4651_A4B8_08B51B270370_.wvu.PrintArea" localSheetId="0" hidden="1">CALC!$A$1:$P$54</definedName>
  </definedNames>
  <calcPr calcId="191029"/>
  <customWorkbookViews>
    <customWorkbookView name="Gregory T. Gick - Personal View" guid="{BE8320D7-8A41-4651-A4B8-08B51B270370}" mergeInterval="0" personalView="1" maximized="1" windowWidth="1276" windowHeight="83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2" l="1"/>
  <c r="F14" i="2"/>
  <c r="E14" i="2"/>
  <c r="G13" i="2"/>
  <c r="G12" i="2"/>
  <c r="F13" i="2"/>
  <c r="F12" i="2"/>
  <c r="C5" i="3"/>
  <c r="C6" i="3"/>
  <c r="C7" i="3" s="1"/>
  <c r="C8" i="3" s="1"/>
  <c r="C9" i="3" s="1"/>
  <c r="C10" i="3" s="1"/>
  <c r="C11" i="3" s="1"/>
  <c r="C12" i="3" s="1"/>
  <c r="C13" i="3" s="1"/>
  <c r="C14" i="3" s="1"/>
  <c r="C15" i="3" s="1"/>
  <c r="C16" i="3" s="1"/>
  <c r="C17" i="3" s="1"/>
  <c r="C18" i="3" s="1"/>
  <c r="C19" i="3" s="1"/>
  <c r="C20" i="3" s="1"/>
  <c r="C4" i="3"/>
  <c r="C3" i="3"/>
  <c r="G11" i="2"/>
  <c r="F11" i="2"/>
  <c r="E13" i="2"/>
  <c r="E12" i="2"/>
  <c r="E11" i="2"/>
  <c r="I14" i="2"/>
  <c r="T15" i="1"/>
  <c r="T14" i="1"/>
  <c r="T13" i="1"/>
  <c r="S15" i="1"/>
  <c r="S14" i="1"/>
  <c r="S13" i="1"/>
  <c r="O3" i="2"/>
  <c r="O4" i="2" s="1"/>
  <c r="O5" i="2" s="1"/>
  <c r="O6" i="2" s="1"/>
  <c r="O7" i="2" s="1"/>
  <c r="O8" i="2" s="1"/>
  <c r="O9" i="2" s="1"/>
  <c r="O10" i="2" s="1"/>
  <c r="O11" i="2" s="1"/>
  <c r="O12" i="2" s="1"/>
  <c r="O13" i="2" s="1"/>
  <c r="O14" i="2" s="1"/>
  <c r="O15" i="2" s="1"/>
  <c r="O16" i="2" s="1"/>
  <c r="O17" i="2" s="1"/>
  <c r="O18" i="2" s="1"/>
  <c r="O19" i="2" s="1"/>
  <c r="O20" i="2" s="1"/>
  <c r="O21" i="2" s="1"/>
  <c r="O22" i="2" s="1"/>
  <c r="O23" i="2" s="1"/>
  <c r="O24" i="2" s="1"/>
  <c r="O25" i="2" s="1"/>
  <c r="O26" i="2" s="1"/>
  <c r="O27" i="2" s="1"/>
  <c r="O28" i="2" s="1"/>
  <c r="O29" i="2" s="1"/>
  <c r="O30" i="2" s="1"/>
  <c r="O31" i="2" s="1"/>
  <c r="N4" i="2"/>
  <c r="N5" i="2" s="1"/>
  <c r="N6" i="2" s="1"/>
  <c r="N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I13" i="2" s="1"/>
  <c r="N3" i="2"/>
  <c r="M4" i="2"/>
  <c r="M5" i="2"/>
  <c r="M6" i="2" s="1"/>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 i="2"/>
  <c r="L3" i="2"/>
  <c r="L4" i="2" s="1"/>
  <c r="L5" i="2" s="1"/>
  <c r="L6" i="2" s="1"/>
  <c r="L7"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I11" i="2" s="1"/>
  <c r="J18" i="1"/>
  <c r="B18" i="1"/>
  <c r="F9" i="2"/>
  <c r="G9" i="2"/>
  <c r="E9" i="2"/>
  <c r="O32" i="2" l="1"/>
  <c r="M30" i="2"/>
  <c r="M31" i="2" s="1"/>
  <c r="I12" i="2"/>
  <c r="L46" i="2"/>
  <c r="L45" i="2"/>
  <c r="B22" i="1"/>
  <c r="J22" i="1"/>
  <c r="G31" i="1" l="1"/>
  <c r="G32" i="1"/>
  <c r="G33" i="1"/>
  <c r="G34" i="1"/>
  <c r="S30" i="1" l="1"/>
  <c r="G25" i="1"/>
  <c r="G26" i="1"/>
  <c r="G28" i="1"/>
  <c r="G27" i="1"/>
  <c r="V30" i="1" l="1"/>
  <c r="O20" i="1" l="1"/>
  <c r="O22" i="1" s="1"/>
  <c r="D20" i="1"/>
  <c r="D22" i="1" s="1"/>
  <c r="O43" i="1"/>
  <c r="O42" i="1"/>
  <c r="O41" i="1"/>
  <c r="O40" i="1"/>
  <c r="L33" i="1"/>
  <c r="T30" i="1"/>
  <c r="M26" i="1" s="1"/>
  <c r="U30" i="1"/>
  <c r="J28" i="1"/>
  <c r="N40" i="1"/>
  <c r="L31" i="1"/>
  <c r="I30" i="1"/>
  <c r="M25" i="1" l="1"/>
  <c r="J25" i="1"/>
  <c r="J27" i="1"/>
  <c r="M27" i="1"/>
  <c r="L32" i="1"/>
  <c r="L34" i="1"/>
  <c r="M28" i="1"/>
  <c r="J26" i="1"/>
  <c r="L36" i="1" l="1"/>
</calcChain>
</file>

<file path=xl/sharedStrings.xml><?xml version="1.0" encoding="utf-8"?>
<sst xmlns="http://schemas.openxmlformats.org/spreadsheetml/2006/main" count="187" uniqueCount="156">
  <si>
    <t>NOTES:</t>
  </si>
  <si>
    <t>WL</t>
  </si>
  <si>
    <t>FW</t>
  </si>
  <si>
    <t xml:space="preserve">TOTAL This Calculation </t>
  </si>
  <si>
    <t>JULY Daily Value</t>
  </si>
  <si>
    <t>Daily pro-ration is applied by paying the number of days entered for each period up to the MAX days allowed for that period. Each day will be paid at the daily rate displayed for the period.</t>
  </si>
  <si>
    <t>Pay Period 05</t>
  </si>
  <si>
    <t>PERIOD</t>
  </si>
  <si>
    <t>Fort Wayne</t>
  </si>
  <si>
    <t>West Lafayette</t>
  </si>
  <si>
    <t>TOTAL DAYS</t>
  </si>
  <si>
    <t>Reason or Explanation:</t>
  </si>
  <si>
    <t>Date:</t>
  </si>
  <si>
    <t>Pay Period 06</t>
  </si>
  <si>
    <t>Pay Period 07</t>
  </si>
  <si>
    <t>Pay Period 08</t>
  </si>
  <si>
    <t>SELECT EMPLOYEE GROUP</t>
  </si>
  <si>
    <t>Faculty Tenured/Tenure Track</t>
  </si>
  <si>
    <t>Visiting Faculty/Emeritus Faculty</t>
  </si>
  <si>
    <t>Clinical, Research, Non-Tenure &lt;50%</t>
  </si>
  <si>
    <t>Continuing Lecturer</t>
  </si>
  <si>
    <t>Limited Term Lecturer</t>
  </si>
  <si>
    <t>Post Doc/Interns/Resident</t>
  </si>
  <si>
    <t>Graduate Student</t>
  </si>
  <si>
    <t>Employee Group</t>
  </si>
  <si>
    <t>May Daily Value</t>
  </si>
  <si>
    <t>June Daily Value</t>
  </si>
  <si>
    <t>PP 05</t>
  </si>
  <si>
    <t>PP 06</t>
  </si>
  <si>
    <t>PP 07</t>
  </si>
  <si>
    <t>PP 08</t>
  </si>
  <si>
    <t>ORG UNIT NAME</t>
  </si>
  <si>
    <t>ORG UNIT NUMBER</t>
  </si>
  <si>
    <t>AUGUST Daily Value</t>
  </si>
  <si>
    <t>Dept Head Approval:</t>
  </si>
  <si>
    <t>APPROVED</t>
  </si>
  <si>
    <t>President's Office
Purdue University</t>
  </si>
  <si>
    <t>For the President</t>
  </si>
  <si>
    <t>Dean/Director Approval:</t>
  </si>
  <si>
    <t>Should Have Been Paid</t>
  </si>
  <si>
    <t>Over/Underpayment</t>
  </si>
  <si>
    <t>PP 05  May</t>
  </si>
  <si>
    <t>Pay Period</t>
  </si>
  <si>
    <t>PP 08  Aug</t>
  </si>
  <si>
    <t>PP 07  July</t>
  </si>
  <si>
    <t>PP 06  June</t>
  </si>
  <si>
    <t>Summer pay can cross two separate budget years.</t>
  </si>
  <si>
    <t>Page</t>
  </si>
  <si>
    <t>of</t>
  </si>
  <si>
    <t>pages</t>
  </si>
  <si>
    <t>***  REVISED PAY - Complete this section for pay adjustments only. ***</t>
  </si>
  <si>
    <t>Pay adjustments will be processed with the next pay period.</t>
  </si>
  <si>
    <r>
      <t>Department Contact (</t>
    </r>
    <r>
      <rPr>
        <b/>
        <u/>
        <sz val="10"/>
        <color indexed="10"/>
        <rFont val="Arial"/>
        <family val="2"/>
      </rPr>
      <t>Name &amp; Phone Number</t>
    </r>
    <r>
      <rPr>
        <b/>
        <sz val="10"/>
        <color indexed="10"/>
        <rFont val="Arial"/>
        <family val="2"/>
      </rPr>
      <t xml:space="preserve">):  </t>
    </r>
  </si>
  <si>
    <t>DATES</t>
  </si>
  <si>
    <t xml:space="preserve">Number of Days Worked </t>
  </si>
  <si>
    <t>Accessing the Summer Pay Calculator</t>
  </si>
  <si>
    <r>
      <t xml:space="preserve">Note:  Do not use the pay calculator for overload assignments.  </t>
    </r>
    <r>
      <rPr>
        <sz val="10"/>
        <rFont val="Verdana"/>
        <family val="2"/>
      </rPr>
      <t>Use the ADPAY form to process payments for overloads.</t>
    </r>
  </si>
  <si>
    <t>• Staff member notifies Business Office of days to be worked in each Summer Session Pay Period.</t>
  </si>
  <si>
    <t>• Click on the Assignment Details icon to display all appointments for an employee.</t>
  </si>
  <si>
    <r>
      <t xml:space="preserve">• Identify the appointment which will be continued during the Summer Session and record the Personnel Number associated with the appointment receiving summer pay.  </t>
    </r>
    <r>
      <rPr>
        <b/>
        <sz val="10"/>
        <color indexed="10"/>
        <rFont val="Verdana"/>
        <family val="2"/>
      </rPr>
      <t>NOTE:  The Personnel Number must be for a 9 Month AY Exempt position.</t>
    </r>
  </si>
  <si>
    <t>• Business Office uses PA20 screen in OnePurdue to collect employee’s current appointment information.</t>
  </si>
  <si>
    <r>
      <t xml:space="preserve">To verify the pay information has been entered into OnePurdue correctly, run the </t>
    </r>
    <r>
      <rPr>
        <b/>
        <sz val="10"/>
        <rFont val="Verdana"/>
        <family val="2"/>
      </rPr>
      <t>ZHR_ADDL_PMTS</t>
    </r>
    <r>
      <rPr>
        <sz val="10"/>
        <rFont val="Verdana"/>
        <family val="2"/>
      </rPr>
      <t xml:space="preserve"> report.  Choose Reporting Period of “Other Period” and enter a date range, enter your org unit number, and enter wage type 1315 (summer pay).</t>
    </r>
  </si>
  <si>
    <t>PERSON ID</t>
  </si>
  <si>
    <t>PERNR for PAYMENT</t>
  </si>
  <si>
    <t>REQUESTED</t>
  </si>
  <si>
    <t>OFF-CYCLE</t>
  </si>
  <si>
    <t>LAST NAME</t>
  </si>
  <si>
    <t>FIRST NAME</t>
  </si>
  <si>
    <t xml:space="preserve">Summer pay will be entered on Infotype 0015 (additional "one time").  The amount calculated on the Summer Pay Calculator will need to be manually entered and the IT0027 settings will drive the distribution of this pay. </t>
  </si>
  <si>
    <t>Was Paid/Scheduled to be Paid</t>
  </si>
  <si>
    <t># Days Not Worked</t>
  </si>
  <si>
    <r>
      <rPr>
        <b/>
        <sz val="10"/>
        <rFont val="Arial"/>
        <family val="2"/>
      </rPr>
      <t>Date of Origin:</t>
    </r>
    <r>
      <rPr>
        <sz val="10"/>
        <rFont val="Arial"/>
        <family val="2"/>
      </rPr>
      <t xml:space="preserve">
</t>
    </r>
    <r>
      <rPr>
        <b/>
        <sz val="11"/>
        <color rgb="FFFF3300"/>
        <rFont val="Arial"/>
        <family val="2"/>
      </rPr>
      <t>SELECT</t>
    </r>
    <r>
      <rPr>
        <sz val="11"/>
        <color rgb="FFFF3300"/>
        <rFont val="Arial"/>
        <family val="2"/>
      </rPr>
      <t xml:space="preserve"> the last day 
worked in pay period</t>
    </r>
  </si>
  <si>
    <t>University Holiday Pay Procedures</t>
  </si>
  <si>
    <r>
      <t>Period XX Daily Value</t>
    </r>
    <r>
      <rPr>
        <b/>
        <i/>
        <sz val="10"/>
        <color rgb="FFFF0000"/>
        <rFont val="Verdana"/>
        <family val="2"/>
      </rPr>
      <t xml:space="preserve"> </t>
    </r>
    <r>
      <rPr>
        <sz val="10"/>
        <color rgb="FFFF0000"/>
        <rFont val="Verdana"/>
        <family val="2"/>
      </rPr>
      <t>– This field is a calculated field and presents the “daily rate of pay”.  The payroll calculator will calculate the daily rate of pay based on the following formula:</t>
    </r>
  </si>
  <si>
    <t>• To view the summer payments by employee, go to PA20, in the Direct Selection box, enter Infotype 15 and STy 1315.</t>
  </si>
  <si>
    <t>Payroll and Tax Services Summer Pay Calculator</t>
  </si>
  <si>
    <t>Summer Session Payroll Process Steps:</t>
  </si>
  <si>
    <t>Holidays During the Summer:</t>
  </si>
  <si>
    <r>
      <t xml:space="preserve">• Enter the following data into the </t>
    </r>
    <r>
      <rPr>
        <b/>
        <u/>
        <sz val="10"/>
        <rFont val="Verdana"/>
        <family val="2"/>
      </rPr>
      <t>Summer Session Payroll Calculator</t>
    </r>
    <r>
      <rPr>
        <sz val="10"/>
        <rFont val="Verdana"/>
        <family val="2"/>
      </rPr>
      <t>.</t>
    </r>
  </si>
  <si>
    <t>Verify Pay Information Entered:</t>
  </si>
  <si>
    <t>PNW</t>
  </si>
  <si>
    <t>Purdue Northwest</t>
  </si>
  <si>
    <r>
      <rPr>
        <b/>
        <sz val="10"/>
        <rFont val="Verdana"/>
        <family val="2"/>
      </rPr>
      <t>•</t>
    </r>
    <r>
      <rPr>
        <sz val="10"/>
        <rFont val="Verdana"/>
        <family val="2"/>
      </rPr>
      <t xml:space="preserve"> Holidays are counted in the total number of days eligible to be paid.  An employee must be in pay status the day before and the day after the holiday to receive pay for the holiday per University Holiday Pay Procedures updated 8/2016. </t>
    </r>
  </si>
  <si>
    <r>
      <t>CAMPUS</t>
    </r>
    <r>
      <rPr>
        <sz val="8"/>
        <rFont val="Arial"/>
        <family val="2"/>
      </rPr>
      <t xml:space="preserve"> (WL,PNW, FW)</t>
    </r>
  </si>
  <si>
    <t>Reasons why paper summer calc was used:</t>
  </si>
  <si>
    <t>New Hire/Rehire/Add Additional appointment effective after first day of month</t>
  </si>
  <si>
    <t>Other - please explain</t>
  </si>
  <si>
    <t>Concurrent employee working in two or more positions; FTE's total more than 1.00</t>
  </si>
  <si>
    <t>Change in CUL during the month (no change in full time annual rate)</t>
  </si>
  <si>
    <t>Transfer/Position Reclassification/Change in Pay effective after first day of month</t>
  </si>
  <si>
    <t>Reason for using calc:</t>
  </si>
  <si>
    <r>
      <t xml:space="preserve">• </t>
    </r>
    <r>
      <rPr>
        <b/>
        <u/>
        <sz val="11"/>
        <color rgb="FF002060"/>
        <rFont val="Verdana"/>
        <family val="2"/>
      </rPr>
      <t>PERSON ID</t>
    </r>
    <r>
      <rPr>
        <b/>
        <sz val="11"/>
        <color rgb="FF002060"/>
        <rFont val="Verdana"/>
        <family val="2"/>
      </rPr>
      <t xml:space="preserve"> </t>
    </r>
    <r>
      <rPr>
        <b/>
        <sz val="10"/>
        <rFont val="Verdana"/>
        <family val="2"/>
      </rPr>
      <t xml:space="preserve">– </t>
    </r>
    <r>
      <rPr>
        <sz val="10"/>
        <rFont val="Verdana"/>
        <family val="2"/>
      </rPr>
      <t>Enter the employee’s person ID from the OnePurdue system in PA20.</t>
    </r>
  </si>
  <si>
    <r>
      <t xml:space="preserve">• </t>
    </r>
    <r>
      <rPr>
        <b/>
        <u/>
        <sz val="11"/>
        <color rgb="FF002060"/>
        <rFont val="Verdana"/>
        <family val="2"/>
      </rPr>
      <t>PERSONNEL NUMBER</t>
    </r>
    <r>
      <rPr>
        <b/>
        <i/>
        <sz val="11"/>
        <rFont val="Verdana"/>
        <family val="2"/>
      </rPr>
      <t xml:space="preserve"> </t>
    </r>
    <r>
      <rPr>
        <sz val="10"/>
        <rFont val="Verdana"/>
        <family val="2"/>
      </rPr>
      <t>–</t>
    </r>
    <r>
      <rPr>
        <b/>
        <i/>
        <sz val="10"/>
        <rFont val="Verdana"/>
        <family val="2"/>
      </rPr>
      <t xml:space="preserve"> </t>
    </r>
    <r>
      <rPr>
        <sz val="10"/>
        <rFont val="Verdana"/>
        <family val="2"/>
      </rPr>
      <t>Enter the employee’s personnel number from OnePurdue.  If concurrently employed, enter the personnel number associated with the appointment receiving summer pay.</t>
    </r>
  </si>
  <si>
    <r>
      <rPr>
        <b/>
        <sz val="11"/>
        <color rgb="FF002060"/>
        <rFont val="Verdana"/>
        <family val="2"/>
      </rPr>
      <t xml:space="preserve">• </t>
    </r>
    <r>
      <rPr>
        <b/>
        <u/>
        <sz val="11"/>
        <color rgb="FF002060"/>
        <rFont val="Verdana"/>
        <family val="2"/>
      </rPr>
      <t>LAST NAME &amp; FIRST NAME</t>
    </r>
    <r>
      <rPr>
        <b/>
        <i/>
        <sz val="11"/>
        <rFont val="Verdana"/>
        <family val="2"/>
      </rPr>
      <t xml:space="preserve"> </t>
    </r>
    <r>
      <rPr>
        <sz val="11"/>
        <rFont val="Verdana"/>
        <family val="2"/>
      </rPr>
      <t xml:space="preserve">– </t>
    </r>
    <r>
      <rPr>
        <sz val="10"/>
        <rFont val="Verdana"/>
        <family val="2"/>
      </rPr>
      <t>Enter the employee’s last name and first name.</t>
    </r>
  </si>
  <si>
    <r>
      <t xml:space="preserve">• </t>
    </r>
    <r>
      <rPr>
        <b/>
        <u/>
        <sz val="11"/>
        <color rgb="FF002060"/>
        <rFont val="Verdana"/>
        <family val="2"/>
      </rPr>
      <t>CAMPUS</t>
    </r>
    <r>
      <rPr>
        <b/>
        <i/>
        <sz val="11"/>
        <rFont val="Verdana"/>
        <family val="2"/>
      </rPr>
      <t xml:space="preserve"> </t>
    </r>
    <r>
      <rPr>
        <sz val="11"/>
        <rFont val="Verdana"/>
        <family val="2"/>
      </rPr>
      <t xml:space="preserve">– </t>
    </r>
    <r>
      <rPr>
        <sz val="10"/>
        <rFont val="Verdana"/>
        <family val="2"/>
      </rPr>
      <t>Select the</t>
    </r>
    <r>
      <rPr>
        <sz val="11"/>
        <rFont val="Verdana"/>
        <family val="2"/>
      </rPr>
      <t xml:space="preserve"> </t>
    </r>
    <r>
      <rPr>
        <sz val="10"/>
        <rFont val="Verdana"/>
        <family val="2"/>
      </rPr>
      <t xml:space="preserve">appropriate campus that is paying the summer pay from the drop down box.  </t>
    </r>
    <r>
      <rPr>
        <u/>
        <sz val="10"/>
        <rFont val="Verdana"/>
        <family val="2"/>
      </rPr>
      <t>This field must be exact</t>
    </r>
    <r>
      <rPr>
        <sz val="10"/>
        <rFont val="Verdana"/>
        <family val="2"/>
      </rPr>
      <t>.  The campus code selected also controls the maximum number of days that are available for the respective campus for the calculations. The valid codes are as follows:</t>
    </r>
  </si>
  <si>
    <r>
      <t xml:space="preserve">• </t>
    </r>
    <r>
      <rPr>
        <b/>
        <u/>
        <sz val="11"/>
        <color rgb="FF002060"/>
        <rFont val="Verdana"/>
        <family val="2"/>
      </rPr>
      <t>EMPLOYEE GROUP</t>
    </r>
    <r>
      <rPr>
        <sz val="10"/>
        <rFont val="Verdana"/>
        <family val="2"/>
      </rPr>
      <t xml:space="preserve"> – Choose the appropriate employee group from the drop down box.</t>
    </r>
  </si>
  <si>
    <r>
      <t>NOTE:</t>
    </r>
    <r>
      <rPr>
        <sz val="10"/>
        <rFont val="Verdana"/>
        <family val="2"/>
      </rPr>
      <t xml:space="preserve"> When completing a Summer Pay Calculator for an employee from a different org unit, enter the </t>
    </r>
    <r>
      <rPr>
        <b/>
        <sz val="10"/>
        <rFont val="Verdana"/>
        <family val="2"/>
      </rPr>
      <t>org unit number and name of the paying department</t>
    </r>
    <r>
      <rPr>
        <sz val="10"/>
        <rFont val="Verdana"/>
        <family val="2"/>
      </rPr>
      <t>.  Use the reason or explanation section to indicate the home org unit has been contacted.  The Business Office staff from both org units will determine the entry of cost distribution.</t>
    </r>
  </si>
  <si>
    <r>
      <t xml:space="preserve">• </t>
    </r>
    <r>
      <rPr>
        <b/>
        <u/>
        <sz val="11"/>
        <color rgb="FF002060"/>
        <rFont val="Verdana"/>
        <family val="2"/>
      </rPr>
      <t>SUMMER CUL</t>
    </r>
    <r>
      <rPr>
        <sz val="11"/>
        <rFont val="Verdana"/>
        <family val="2"/>
      </rPr>
      <t xml:space="preserve"> – </t>
    </r>
    <r>
      <rPr>
        <sz val="10"/>
        <rFont val="Verdana"/>
        <family val="2"/>
      </rPr>
      <t>Enter the employee’s CUL for the pay periods being calculated.  CUL percent may vary for faculty, A/P and lecturers.  The summer calculator allows for 2 decimal places.</t>
    </r>
  </si>
  <si>
    <r>
      <rPr>
        <b/>
        <sz val="10"/>
        <rFont val="Verdana"/>
        <family val="2"/>
      </rPr>
      <t>NOTE:</t>
    </r>
    <r>
      <rPr>
        <sz val="10"/>
        <rFont val="Verdana"/>
        <family val="2"/>
      </rPr>
      <t xml:space="preserve">  Any change to an employee’s CUL during the summer requires a separate calculation to be performed for each CUL.</t>
    </r>
  </si>
  <si>
    <r>
      <rPr>
        <b/>
        <sz val="10"/>
        <rFont val="Verdana"/>
        <family val="2"/>
      </rPr>
      <t>NOTE:</t>
    </r>
    <r>
      <rPr>
        <sz val="10"/>
        <rFont val="Verdana"/>
        <family val="2"/>
      </rPr>
      <t xml:space="preserve">  Summer CUL should exceed 100% ONLY for </t>
    </r>
    <r>
      <rPr>
        <b/>
        <sz val="10"/>
        <rFont val="Verdana"/>
        <family val="2"/>
      </rPr>
      <t>summer intensive courses</t>
    </r>
    <r>
      <rPr>
        <sz val="10"/>
        <rFont val="Verdana"/>
        <family val="2"/>
      </rPr>
      <t xml:space="preserve">.  </t>
    </r>
    <r>
      <rPr>
        <b/>
        <u/>
        <sz val="10"/>
        <rFont val="Verdana"/>
        <family val="2"/>
      </rPr>
      <t>List the course</t>
    </r>
    <r>
      <rPr>
        <b/>
        <sz val="10"/>
        <rFont val="Verdana"/>
        <family val="2"/>
      </rPr>
      <t xml:space="preserve"> </t>
    </r>
    <r>
      <rPr>
        <b/>
        <u/>
        <sz val="10"/>
        <rFont val="Verdana"/>
        <family val="2"/>
      </rPr>
      <t>number</t>
    </r>
    <r>
      <rPr>
        <u/>
        <sz val="10"/>
        <rFont val="Verdana"/>
        <family val="2"/>
      </rPr>
      <t xml:space="preserve"> </t>
    </r>
    <r>
      <rPr>
        <b/>
        <u/>
        <sz val="10"/>
        <rFont val="Verdana"/>
        <family val="2"/>
      </rPr>
      <t>for the summer intensive pay calculator in the explanation section</t>
    </r>
    <r>
      <rPr>
        <sz val="10"/>
        <rFont val="Verdana"/>
        <family val="2"/>
      </rPr>
      <t>.</t>
    </r>
  </si>
  <si>
    <r>
      <rPr>
        <b/>
        <sz val="10"/>
        <rFont val="Verdana"/>
        <family val="2"/>
      </rPr>
      <t>NOTE:</t>
    </r>
    <r>
      <rPr>
        <sz val="10"/>
        <rFont val="Verdana"/>
        <family val="2"/>
      </rPr>
      <t xml:space="preserve">  Any change to an employee’s annual salary during the summer requires a separate calculation to be performed for each annual salary amount. </t>
    </r>
  </si>
  <si>
    <r>
      <t xml:space="preserve">• </t>
    </r>
    <r>
      <rPr>
        <b/>
        <u/>
        <sz val="11"/>
        <color rgb="FF002060"/>
        <rFont val="Verdana"/>
        <family val="2"/>
      </rPr>
      <t>ENTER Number of Days Working in Pay Status Per Period</t>
    </r>
    <r>
      <rPr>
        <b/>
        <i/>
        <sz val="11"/>
        <rFont val="Verdana"/>
        <family val="2"/>
      </rPr>
      <t xml:space="preserve"> </t>
    </r>
    <r>
      <rPr>
        <sz val="11"/>
        <rFont val="Verdana"/>
        <family val="2"/>
      </rPr>
      <t xml:space="preserve">– </t>
    </r>
    <r>
      <rPr>
        <sz val="10"/>
        <rFont val="Verdana"/>
        <family val="2"/>
      </rPr>
      <t>Enter the number of days to be paid for each pay period.  If the employee is entitled to receive pay for a holiday,  include the holiday in the number of days to be paid.</t>
    </r>
  </si>
  <si>
    <r>
      <t xml:space="preserve">• </t>
    </r>
    <r>
      <rPr>
        <b/>
        <u/>
        <sz val="11"/>
        <color rgb="FF002060"/>
        <rFont val="Verdana"/>
        <family val="2"/>
      </rPr>
      <t>Number of Days Not Worked Per Period</t>
    </r>
    <r>
      <rPr>
        <sz val="10"/>
        <rFont val="Verdana"/>
        <family val="2"/>
      </rPr>
      <t xml:space="preserve"> – This field will populate based on the number of days available in the pay period less the number of days worked.</t>
    </r>
  </si>
  <si>
    <r>
      <t xml:space="preserve">• </t>
    </r>
    <r>
      <rPr>
        <b/>
        <u/>
        <sz val="11"/>
        <color rgb="FF002060"/>
        <rFont val="Verdana"/>
        <family val="2"/>
      </rPr>
      <t>Warning messages</t>
    </r>
    <r>
      <rPr>
        <sz val="11"/>
        <rFont val="Verdana"/>
        <family val="2"/>
      </rPr>
      <t xml:space="preserve"> </t>
    </r>
    <r>
      <rPr>
        <sz val="10"/>
        <rFont val="Verdana"/>
        <family val="2"/>
      </rPr>
      <t xml:space="preserve">will be displayed if the number of days entered exceed the maximum allowed.  Verify the correct campus has been chosen and correct if necessary or correct the number of days.  </t>
    </r>
  </si>
  <si>
    <r>
      <t xml:space="preserve">• </t>
    </r>
    <r>
      <rPr>
        <b/>
        <u/>
        <sz val="11"/>
        <color rgb="FF002060"/>
        <rFont val="Verdana"/>
        <family val="2"/>
      </rPr>
      <t>Date of Origin</t>
    </r>
    <r>
      <rPr>
        <b/>
        <sz val="12"/>
        <rFont val="Verdana"/>
        <family val="2"/>
      </rPr>
      <t xml:space="preserve"> </t>
    </r>
    <r>
      <rPr>
        <sz val="11"/>
        <rFont val="Verdana"/>
        <family val="2"/>
      </rPr>
      <t>–</t>
    </r>
    <r>
      <rPr>
        <b/>
        <sz val="12"/>
        <rFont val="Verdana"/>
        <family val="2"/>
      </rPr>
      <t xml:space="preserve"> </t>
    </r>
    <r>
      <rPr>
        <sz val="10"/>
        <rFont val="Verdana"/>
        <family val="2"/>
      </rPr>
      <t>departments will</t>
    </r>
    <r>
      <rPr>
        <b/>
        <sz val="12"/>
        <rFont val="Verdana"/>
        <family val="2"/>
      </rPr>
      <t xml:space="preserve"> </t>
    </r>
    <r>
      <rPr>
        <sz val="10"/>
        <rFont val="Verdana"/>
        <family val="2"/>
      </rPr>
      <t xml:space="preserve">select the date of origin from the drop down box for each Pay Period to be paid.  </t>
    </r>
    <r>
      <rPr>
        <u/>
        <sz val="10"/>
        <rFont val="Verdana"/>
        <family val="2"/>
      </rPr>
      <t xml:space="preserve">This date should be the last day worked in the Pay Period and will be entered on IT0015 </t>
    </r>
    <r>
      <rPr>
        <u/>
        <sz val="10"/>
        <rFont val="Verdana"/>
        <family val="2"/>
      </rPr>
      <t>along with the pay amount</t>
    </r>
    <r>
      <rPr>
        <sz val="10"/>
        <rFont val="Verdana"/>
        <family val="2"/>
      </rPr>
      <t xml:space="preserve">.  </t>
    </r>
  </si>
  <si>
    <t>• If the employee has not been paid for a specific pay period, the payment amount will be changed to reflect the correct amount.</t>
  </si>
  <si>
    <t>• If payment has already occurred, the Payroll Appointment Specialists will increase/decrease the pay amount with the next pay period.</t>
  </si>
  <si>
    <t>• If an overpayment has occurred, the department should notify Payroll as well as making a note in the Explanation section on the Summer Pay Calculator.  Once Payroll has entered the overpayment, Payroll will contact the department to discuss pay back options.</t>
  </si>
  <si>
    <t>PNW for Purdue Northwest</t>
  </si>
  <si>
    <t>FW for Fort Wayne</t>
  </si>
  <si>
    <t>WL for West Lafayette</t>
  </si>
  <si>
    <r>
      <t xml:space="preserve">• </t>
    </r>
    <r>
      <rPr>
        <b/>
        <u/>
        <sz val="11"/>
        <color rgb="FF002060"/>
        <rFont val="Verdana"/>
        <family val="2"/>
      </rPr>
      <t>ORG UNIT NUMBER and NAME</t>
    </r>
    <r>
      <rPr>
        <b/>
        <sz val="11"/>
        <rFont val="Verdana"/>
        <family val="2"/>
      </rPr>
      <t xml:space="preserve"> – </t>
    </r>
    <r>
      <rPr>
        <sz val="10"/>
        <rFont val="Verdana"/>
        <family val="2"/>
      </rPr>
      <t>Enter the employee’s organizational unit – generally the home org unit.  During summer session (outside the academic year) staff may work in a different org unit.</t>
    </r>
  </si>
  <si>
    <t>Full-Time AY Salary X .02778 / 5 X CUL %    (2.778%/week divided by 5 days/week x CUL %)</t>
  </si>
  <si>
    <r>
      <rPr>
        <b/>
        <sz val="10"/>
        <color rgb="FFFF0000"/>
        <rFont val="Verdana"/>
        <family val="2"/>
      </rPr>
      <t>Example:</t>
    </r>
    <r>
      <rPr>
        <sz val="10"/>
        <color rgb="FFFF0000"/>
        <rFont val="Verdana"/>
        <family val="2"/>
      </rPr>
      <t xml:space="preserve">  Full-Time AY Salary is $50,000 and the employee is 50% CUL</t>
    </r>
  </si>
  <si>
    <t>50,000 X .02778 / 5 X .50 = $138.90</t>
  </si>
  <si>
    <t>$138.90 is the daily rate of pay for this employee</t>
  </si>
  <si>
    <r>
      <rPr>
        <b/>
        <sz val="10"/>
        <rFont val="Verdana"/>
        <family val="2"/>
      </rPr>
      <t>Summer pay for June</t>
    </r>
    <r>
      <rPr>
        <sz val="10"/>
        <rFont val="Verdana"/>
        <family val="2"/>
      </rPr>
      <t xml:space="preserve"> – PP06 will be paid on 6/29/18 (for the period 5/31/18-6/29/18). </t>
    </r>
  </si>
  <si>
    <r>
      <rPr>
        <b/>
        <sz val="10"/>
        <rFont val="Verdana"/>
        <family val="2"/>
      </rPr>
      <t>Summer pay for July</t>
    </r>
    <r>
      <rPr>
        <sz val="10"/>
        <rFont val="Verdana"/>
        <family val="2"/>
      </rPr>
      <t xml:space="preserve"> – PP07 will be paid on 7/31/18 (for the period 7/2/18-8/1/18).  
</t>
    </r>
    <r>
      <rPr>
        <b/>
        <sz val="10"/>
        <color rgb="FFFF0000"/>
        <rFont val="Verdana"/>
        <family val="2"/>
      </rPr>
      <t>Note: 8/1/18 is the end date for PP07.</t>
    </r>
  </si>
  <si>
    <r>
      <rPr>
        <b/>
        <sz val="10"/>
        <rFont val="Verdana"/>
        <family val="2"/>
      </rPr>
      <t>Summer pay for August</t>
    </r>
    <r>
      <rPr>
        <sz val="10"/>
        <rFont val="Verdana"/>
        <family val="2"/>
      </rPr>
      <t xml:space="preserve"> – PP08 will be paid on 8/31/18 (for the period 8/2/18-8/10/18).  
The August pay will also include a half-month of academic year pay if employment continues into the 2018-19 academic year.
</t>
    </r>
    <r>
      <rPr>
        <b/>
        <sz val="10"/>
        <color rgb="FFFF0000"/>
        <rFont val="Verdana"/>
        <family val="2"/>
      </rPr>
      <t xml:space="preserve">Note:  8/2/18 is the beginning of PP08. </t>
    </r>
    <r>
      <rPr>
        <sz val="10"/>
        <rFont val="Verdana"/>
        <family val="2"/>
      </rPr>
      <t xml:space="preserve"> </t>
    </r>
  </si>
  <si>
    <r>
      <rPr>
        <b/>
        <sz val="10"/>
        <rFont val="Verdana"/>
        <family val="2"/>
      </rPr>
      <t>Summer pay for May</t>
    </r>
    <r>
      <rPr>
        <sz val="10"/>
        <rFont val="Verdana"/>
        <family val="2"/>
      </rPr>
      <t xml:space="preserve"> – PP05 will be paid on 5/31/18 (for the period 5/14/18-5/30/18).  
(This pay date will also include a half-month of academic year pay.)</t>
    </r>
  </si>
  <si>
    <r>
      <t xml:space="preserve">• </t>
    </r>
    <r>
      <rPr>
        <b/>
        <u/>
        <sz val="11"/>
        <color rgb="FF002060"/>
        <rFont val="Verdana"/>
        <family val="2"/>
      </rPr>
      <t>Pay Adjustments</t>
    </r>
    <r>
      <rPr>
        <sz val="10"/>
        <rFont val="Verdana"/>
        <family val="2"/>
      </rPr>
      <t xml:space="preserve"> – To revise a previously processed Summer Pay Calculator, check the “Revised” box and complete the calculator showing the correct payment.  Also complete the “Revised Pay” section with “was paid/scheduled to be paid" and "should have been paid" calculations for the affected pay periods.  </t>
    </r>
  </si>
  <si>
    <r>
      <rPr>
        <b/>
        <sz val="10"/>
        <rFont val="Verdana"/>
        <family val="2"/>
      </rPr>
      <t>NOTE:</t>
    </r>
    <r>
      <rPr>
        <sz val="10"/>
        <rFont val="Verdana"/>
        <family val="2"/>
      </rPr>
      <t xml:space="preserve">  CUL for graduate staff should follow the same process as during the academic year.  CUL should be made in increments of 25% (i.e. 25%, 50%, etc.).  Appointments beyond 50% may be made in any increments of CUL from 55% to 70%.</t>
    </r>
  </si>
  <si>
    <r>
      <t>Source of Funding</t>
    </r>
    <r>
      <rPr>
        <b/>
        <sz val="9"/>
        <color rgb="FFFF0000"/>
        <rFont val="Arial"/>
        <family val="2"/>
      </rPr>
      <t>:</t>
    </r>
  </si>
  <si>
    <t>Correction/Revision to previous paper summer calculator</t>
  </si>
  <si>
    <t>SUMMER FTE</t>
  </si>
  <si>
    <t>MP/Management/Professional</t>
  </si>
  <si>
    <t>Enter the start date for each campus</t>
  </si>
  <si>
    <t>Paydate</t>
  </si>
  <si>
    <t>PP 5</t>
  </si>
  <si>
    <t>PP 6</t>
  </si>
  <si>
    <t>PP 7</t>
  </si>
  <si>
    <t>PP 8</t>
  </si>
  <si>
    <t>DATE OF ORIGIN May</t>
  </si>
  <si>
    <t>DATE OF ORIGIN June</t>
  </si>
  <si>
    <t>DATE OF ORIGIN July</t>
  </si>
  <si>
    <t>DATE OF ORIGIN August</t>
  </si>
  <si>
    <t>https://www.purdue.edu/hr/paytimepractices/summerpay/index.php</t>
  </si>
  <si>
    <t>Cost distribution will be driven by IT0027 settings for both wages and fringes (changes from current pay).</t>
  </si>
  <si>
    <t xml:space="preserve">distributions will be entered by the departmental cost administrator for summer </t>
  </si>
  <si>
    <t>Instructions for Using Summer Pay Calculator</t>
  </si>
  <si>
    <t>The Summer Pay Calculator can be found on the Payroll and Tax Services website:</t>
  </si>
  <si>
    <r>
      <t xml:space="preserve">• </t>
    </r>
    <r>
      <rPr>
        <b/>
        <u/>
        <sz val="11"/>
        <color rgb="FF002060"/>
        <rFont val="Verdana"/>
        <family val="2"/>
      </rPr>
      <t>FULL TIME ACADEMIC YEAR SALARY VALUE</t>
    </r>
    <r>
      <rPr>
        <sz val="11"/>
        <rFont val="Verdana"/>
        <family val="2"/>
      </rPr>
      <t xml:space="preserve"> – </t>
    </r>
    <r>
      <rPr>
        <sz val="10"/>
        <rFont val="Verdana"/>
        <family val="2"/>
      </rPr>
      <t>Enter the employee’s</t>
    </r>
    <r>
      <rPr>
        <u/>
        <sz val="10"/>
        <rFont val="Verdana"/>
        <family val="2"/>
      </rPr>
      <t xml:space="preserve"> full-time academic year salary value </t>
    </r>
    <r>
      <rPr>
        <sz val="10"/>
        <rFont val="Verdana"/>
        <family val="2"/>
      </rPr>
      <t xml:space="preserve">for each pay period being calculated.  For budgeted employees, use the  current rate of pay for pay periods 5 and 6.  For pay periods 7 and 8, use the new budgeted rates.  </t>
    </r>
  </si>
  <si>
    <t>Sample Dates</t>
  </si>
  <si>
    <t>SUMMER PAY CALCULATOR - MONTHLY</t>
  </si>
  <si>
    <r>
      <t xml:space="preserve"> </t>
    </r>
    <r>
      <rPr>
        <i/>
        <sz val="10"/>
        <color rgb="FF000000"/>
        <rFont val="Arial"/>
        <family val="2"/>
      </rPr>
      <t xml:space="preserve">Navigate the Calculator using the </t>
    </r>
    <r>
      <rPr>
        <i/>
        <sz val="10.5"/>
        <color rgb="FF0000FF"/>
        <rFont val="Arial"/>
        <family val="2"/>
      </rPr>
      <t>TAB key to move forward</t>
    </r>
    <r>
      <rPr>
        <i/>
        <sz val="10.5"/>
        <color rgb="FF000000"/>
        <rFont val="Arial"/>
        <family val="2"/>
      </rPr>
      <t xml:space="preserve">, </t>
    </r>
    <r>
      <rPr>
        <i/>
        <sz val="10.5"/>
        <color rgb="FF0000FF"/>
        <rFont val="Arial"/>
        <family val="2"/>
      </rPr>
      <t>Shift(TAB) to reverse.</t>
    </r>
  </si>
  <si>
    <r>
      <t>Data entry in blue fields only.  Choose employee group from drop down vaules</t>
    </r>
    <r>
      <rPr>
        <i/>
        <sz val="11"/>
        <color rgb="FF0000FF"/>
        <rFont val="Arial"/>
        <family val="2"/>
      </rPr>
      <t>.</t>
    </r>
  </si>
  <si>
    <t>Holidays are included in count</t>
  </si>
  <si>
    <t>End of Summer PFW</t>
  </si>
  <si>
    <t>End of Summer WL/PNW</t>
  </si>
  <si>
    <r>
      <rPr>
        <sz val="10"/>
        <color rgb="FFC00000"/>
        <rFont val="Arial"/>
        <family val="2"/>
      </rPr>
      <t>24/25</t>
    </r>
    <r>
      <rPr>
        <sz val="10"/>
        <rFont val="Arial"/>
        <family val="2"/>
      </rPr>
      <t xml:space="preserve"> Full Time Annual Salary</t>
    </r>
  </si>
  <si>
    <t>PFW</t>
  </si>
  <si>
    <t xml:space="preserve">Start </t>
  </si>
  <si>
    <t>End</t>
  </si>
  <si>
    <r>
      <rPr>
        <sz val="10"/>
        <color rgb="FFC00000"/>
        <rFont val="Arial"/>
        <family val="2"/>
      </rPr>
      <t>25/26</t>
    </r>
    <r>
      <rPr>
        <sz val="10"/>
        <rFont val="Arial"/>
        <family val="2"/>
      </rPr>
      <t xml:space="preserve"> Full Time Annual Salary</t>
    </r>
  </si>
  <si>
    <t>Earliest Start Date</t>
  </si>
  <si>
    <t>Latest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</si>
</sst>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0.0000"/>
    <numFmt numFmtId="165" formatCode="_(* #,##0.0_);_(* \(#,##0.0\);_(* &quot;-&quot;?_);_(@_)"/>
    <numFmt numFmtId="166" formatCode="mm\ \-\ dd\ \-\ yy"/>
    <numFmt numFmtId="167" formatCode="#,##0.0_);\(#,##0.0\)"/>
    <numFmt numFmtId="168" formatCode="m/d/yy;@"/>
  </numFmts>
  <fonts count="69" x14ac:knownFonts="1">
    <font>
      <sz val="10"/>
      <name val="Arial"/>
    </font>
    <font>
      <sz val="10"/>
      <name val="Arial"/>
      <family val="2"/>
    </font>
    <font>
      <sz val="8"/>
      <name val="Arial"/>
      <family val="2"/>
    </font>
    <font>
      <b/>
      <sz val="16"/>
      <name val="Arial"/>
      <family val="2"/>
    </font>
    <font>
      <b/>
      <sz val="10"/>
      <name val="Arial"/>
      <family val="2"/>
    </font>
    <font>
      <u/>
      <sz val="10"/>
      <color indexed="12"/>
      <name val="Arial"/>
      <family val="2"/>
    </font>
    <font>
      <sz val="14"/>
      <name val="Arial"/>
      <family val="2"/>
    </font>
    <font>
      <sz val="14"/>
      <name val="Arial"/>
      <family val="2"/>
    </font>
    <font>
      <sz val="10"/>
      <color indexed="10"/>
      <name val="Arial"/>
      <family val="2"/>
    </font>
    <font>
      <b/>
      <sz val="8"/>
      <name val="Arial"/>
      <family val="2"/>
    </font>
    <font>
      <sz val="10"/>
      <color indexed="9"/>
      <name val="Arial"/>
      <family val="2"/>
    </font>
    <font>
      <b/>
      <sz val="12"/>
      <name val="Arial"/>
      <family val="2"/>
    </font>
    <font>
      <sz val="18"/>
      <name val="Arial"/>
      <family val="2"/>
    </font>
    <font>
      <b/>
      <sz val="8"/>
      <color indexed="10"/>
      <name val="Arial"/>
      <family val="2"/>
    </font>
    <font>
      <sz val="10"/>
      <name val="Verdana"/>
      <family val="2"/>
    </font>
    <font>
      <sz val="10"/>
      <name val="Arial"/>
      <family val="2"/>
    </font>
    <font>
      <sz val="9"/>
      <name val="Arial"/>
      <family val="2"/>
    </font>
    <font>
      <b/>
      <strike/>
      <sz val="10"/>
      <name val="Arial"/>
      <family val="2"/>
    </font>
    <font>
      <sz val="8"/>
      <name val="Arial"/>
      <family val="2"/>
    </font>
    <font>
      <u/>
      <sz val="10"/>
      <name val="Arial"/>
      <family val="2"/>
    </font>
    <font>
      <b/>
      <i/>
      <sz val="8"/>
      <name val="Arial"/>
      <family val="2"/>
    </font>
    <font>
      <sz val="11"/>
      <name val="Arial"/>
      <family val="2"/>
    </font>
    <font>
      <sz val="12"/>
      <name val="Arial"/>
      <family val="2"/>
    </font>
    <font>
      <sz val="12"/>
      <name val="Arial"/>
      <family val="2"/>
    </font>
    <font>
      <b/>
      <sz val="14"/>
      <name val="Verdana"/>
      <family val="2"/>
    </font>
    <font>
      <b/>
      <sz val="16"/>
      <name val="Verdana"/>
      <family val="2"/>
    </font>
    <font>
      <b/>
      <sz val="12"/>
      <name val="Verdana"/>
      <family val="2"/>
    </font>
    <font>
      <sz val="11"/>
      <name val="Verdana"/>
      <family val="2"/>
    </font>
    <font>
      <b/>
      <sz val="11"/>
      <name val="Verdana"/>
      <family val="2"/>
    </font>
    <font>
      <b/>
      <sz val="10"/>
      <name val="Verdana"/>
      <family val="2"/>
    </font>
    <font>
      <sz val="10"/>
      <name val="Verdana"/>
      <family val="2"/>
    </font>
    <font>
      <sz val="14"/>
      <color indexed="10"/>
      <name val="Arial"/>
      <family val="2"/>
    </font>
    <font>
      <b/>
      <i/>
      <sz val="9"/>
      <name val="Arial"/>
      <family val="2"/>
    </font>
    <font>
      <sz val="10"/>
      <name val="Arial"/>
      <family val="2"/>
    </font>
    <font>
      <b/>
      <sz val="10"/>
      <color indexed="10"/>
      <name val="Arial"/>
      <family val="2"/>
    </font>
    <font>
      <b/>
      <u/>
      <sz val="10"/>
      <color indexed="10"/>
      <name val="Arial"/>
      <family val="2"/>
    </font>
    <font>
      <b/>
      <sz val="15"/>
      <name val="Arial"/>
      <family val="2"/>
    </font>
    <font>
      <b/>
      <sz val="11"/>
      <name val="Arial"/>
      <family val="2"/>
    </font>
    <font>
      <b/>
      <sz val="10"/>
      <color indexed="10"/>
      <name val="Verdana"/>
      <family val="2"/>
    </font>
    <font>
      <b/>
      <i/>
      <sz val="11"/>
      <name val="Verdana"/>
      <family val="2"/>
    </font>
    <font>
      <b/>
      <i/>
      <sz val="10"/>
      <name val="Verdana"/>
      <family val="2"/>
    </font>
    <font>
      <u/>
      <sz val="10"/>
      <name val="Verdana"/>
      <family val="2"/>
    </font>
    <font>
      <b/>
      <u/>
      <sz val="10"/>
      <name val="Verdana"/>
      <family val="2"/>
    </font>
    <font>
      <b/>
      <sz val="10"/>
      <color rgb="FFFF0000"/>
      <name val="Arial"/>
      <family val="2"/>
    </font>
    <font>
      <b/>
      <sz val="9"/>
      <name val="Arial"/>
      <family val="2"/>
    </font>
    <font>
      <i/>
      <sz val="8"/>
      <name val="Arial"/>
      <family val="2"/>
    </font>
    <font>
      <i/>
      <u/>
      <sz val="8"/>
      <color indexed="12"/>
      <name val="Arial"/>
      <family val="2"/>
    </font>
    <font>
      <b/>
      <sz val="6"/>
      <name val="Verdana"/>
      <family val="2"/>
    </font>
    <font>
      <b/>
      <sz val="10"/>
      <color rgb="FFFF0000"/>
      <name val="Verdana"/>
      <family val="2"/>
    </font>
    <font>
      <b/>
      <sz val="12"/>
      <color indexed="10"/>
      <name val="Arial"/>
      <family val="2"/>
    </font>
    <font>
      <b/>
      <sz val="8"/>
      <color indexed="10"/>
      <name val="Arial Narrow"/>
      <family val="2"/>
    </font>
    <font>
      <b/>
      <sz val="11"/>
      <color rgb="FFFF3300"/>
      <name val="Arial"/>
      <family val="2"/>
    </font>
    <font>
      <sz val="11"/>
      <color rgb="FFFF3300"/>
      <name val="Arial"/>
      <family val="2"/>
    </font>
    <font>
      <sz val="8"/>
      <color rgb="FF000000"/>
      <name val="Tahoma"/>
      <family val="2"/>
    </font>
    <font>
      <b/>
      <i/>
      <sz val="10"/>
      <color rgb="FFFF0000"/>
      <name val="Verdana"/>
      <family val="2"/>
    </font>
    <font>
      <sz val="10"/>
      <color rgb="FFFF0000"/>
      <name val="Verdana"/>
      <family val="2"/>
    </font>
    <font>
      <b/>
      <u/>
      <sz val="11"/>
      <name val="Verdana"/>
      <family val="2"/>
    </font>
    <font>
      <b/>
      <u/>
      <sz val="11"/>
      <color rgb="FF002060"/>
      <name val="Verdana"/>
      <family val="2"/>
    </font>
    <font>
      <b/>
      <sz val="11"/>
      <color rgb="FF002060"/>
      <name val="Verdana"/>
      <family val="2"/>
    </font>
    <font>
      <b/>
      <sz val="9"/>
      <color rgb="FFFF0000"/>
      <name val="Arial"/>
      <family val="2"/>
    </font>
    <font>
      <b/>
      <sz val="18"/>
      <name val="Arial"/>
      <family val="2"/>
    </font>
    <font>
      <sz val="10"/>
      <color theme="0"/>
      <name val="Arial"/>
      <family val="2"/>
    </font>
    <font>
      <sz val="10"/>
      <color rgb="FF000000"/>
      <name val="Arial"/>
      <family val="2"/>
    </font>
    <font>
      <i/>
      <sz val="10"/>
      <color rgb="FF000000"/>
      <name val="Arial"/>
      <family val="2"/>
    </font>
    <font>
      <i/>
      <sz val="10.5"/>
      <color rgb="FF0000FF"/>
      <name val="Arial"/>
      <family val="2"/>
    </font>
    <font>
      <i/>
      <sz val="10.5"/>
      <color rgb="FF000000"/>
      <name val="Arial"/>
      <family val="2"/>
    </font>
    <font>
      <i/>
      <sz val="11"/>
      <color rgb="FF0000FF"/>
      <name val="Arial"/>
      <family val="2"/>
    </font>
    <font>
      <b/>
      <sz val="14"/>
      <color rgb="FF000000"/>
      <name val="Arial"/>
      <family val="2"/>
    </font>
    <font>
      <sz val="10"/>
      <color rgb="FFC00000"/>
      <name val="Arial"/>
      <family val="2"/>
    </font>
  </fonts>
  <fills count="1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EE6FE"/>
        <bgColor indexed="64"/>
      </patternFill>
    </fill>
    <fill>
      <patternFill patternType="solid">
        <fgColor theme="7"/>
        <bgColor indexed="64"/>
      </patternFill>
    </fill>
    <fill>
      <patternFill patternType="solid">
        <fgColor theme="0" tint="-0.34998626667073579"/>
        <bgColor indexed="64"/>
      </patternFill>
    </fill>
    <fill>
      <patternFill patternType="solid">
        <fgColor rgb="FFE7F4D8"/>
        <bgColor indexed="64"/>
      </patternFill>
    </fill>
    <fill>
      <patternFill patternType="solid">
        <fgColor rgb="FFFFF1C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7" tint="0.39997558519241921"/>
        <bgColor indexed="64"/>
      </patternFill>
    </fill>
  </fills>
  <borders count="47">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322">
    <xf numFmtId="0" fontId="0" fillId="0" borderId="0" xfId="0"/>
    <xf numFmtId="0" fontId="0" fillId="0" borderId="0" xfId="0" applyAlignment="1">
      <alignment wrapText="1"/>
    </xf>
    <xf numFmtId="0" fontId="4" fillId="0" borderId="0" xfId="3" applyFont="1"/>
    <xf numFmtId="0" fontId="15" fillId="0" borderId="0" xfId="3" applyFont="1"/>
    <xf numFmtId="0" fontId="0" fillId="0" borderId="1" xfId="0" applyBorder="1"/>
    <xf numFmtId="0" fontId="9" fillId="0" borderId="0" xfId="0" applyFont="1"/>
    <xf numFmtId="0" fontId="0" fillId="0" borderId="2" xfId="0" applyBorder="1"/>
    <xf numFmtId="0" fontId="0" fillId="0" borderId="3" xfId="0" applyBorder="1"/>
    <xf numFmtId="0" fontId="11" fillId="0" borderId="0" xfId="0" applyFont="1" applyAlignment="1">
      <alignment horizontal="center"/>
    </xf>
    <xf numFmtId="0" fontId="11" fillId="0" borderId="0" xfId="0" applyFont="1"/>
    <xf numFmtId="0" fontId="21" fillId="0" borderId="0" xfId="0" applyFont="1"/>
    <xf numFmtId="0" fontId="9" fillId="0" borderId="0" xfId="0" applyFont="1" applyAlignment="1">
      <alignment horizontal="center"/>
    </xf>
    <xf numFmtId="0" fontId="2" fillId="0" borderId="0" xfId="0" applyFont="1" applyAlignment="1">
      <alignment horizontal="center"/>
    </xf>
    <xf numFmtId="10" fontId="11" fillId="0" borderId="0" xfId="4" applyNumberFormat="1" applyFont="1" applyFill="1" applyBorder="1" applyAlignment="1" applyProtection="1">
      <alignment horizontal="center"/>
    </xf>
    <xf numFmtId="0" fontId="0" fillId="0" borderId="0" xfId="0" applyAlignment="1">
      <alignment horizontal="center"/>
    </xf>
    <xf numFmtId="0" fontId="4" fillId="0" borderId="0" xfId="0" applyFont="1" applyAlignment="1">
      <alignment horizontal="center"/>
    </xf>
    <xf numFmtId="44" fontId="11" fillId="0" borderId="0" xfId="1" applyFont="1" applyFill="1" applyBorder="1" applyProtection="1"/>
    <xf numFmtId="4" fontId="0" fillId="0" borderId="0" xfId="1" applyNumberFormat="1" applyFont="1" applyFill="1" applyBorder="1" applyProtection="1"/>
    <xf numFmtId="164" fontId="0" fillId="0" borderId="0" xfId="0" applyNumberFormat="1"/>
    <xf numFmtId="0" fontId="4" fillId="0" borderId="0" xfId="0" applyFont="1"/>
    <xf numFmtId="0" fontId="4" fillId="0" borderId="0" xfId="0" applyFont="1" applyAlignment="1">
      <alignment vertical="center"/>
    </xf>
    <xf numFmtId="0" fontId="2" fillId="0" borderId="0" xfId="0" applyFont="1"/>
    <xf numFmtId="2" fontId="11" fillId="0" borderId="0" xfId="0" applyNumberFormat="1" applyFont="1"/>
    <xf numFmtId="0" fontId="10" fillId="0" borderId="0" xfId="0" applyFont="1"/>
    <xf numFmtId="0" fontId="1" fillId="0" borderId="0" xfId="0" applyFont="1"/>
    <xf numFmtId="44" fontId="0" fillId="0" borderId="0" xfId="0" applyNumberFormat="1"/>
    <xf numFmtId="0" fontId="4" fillId="0" borderId="0" xfId="0" applyFont="1" applyAlignment="1">
      <alignment horizontal="right"/>
    </xf>
    <xf numFmtId="44" fontId="7" fillId="0" borderId="0" xfId="1" applyFont="1" applyFill="1" applyBorder="1" applyProtection="1"/>
    <xf numFmtId="0" fontId="0" fillId="0" borderId="4" xfId="0" applyBorder="1"/>
    <xf numFmtId="0" fontId="0" fillId="0" borderId="5" xfId="0" applyBorder="1"/>
    <xf numFmtId="44" fontId="22" fillId="0" borderId="0" xfId="0" applyNumberFormat="1" applyFont="1"/>
    <xf numFmtId="44" fontId="22" fillId="0" borderId="8" xfId="0" applyNumberFormat="1" applyFont="1" applyBorder="1"/>
    <xf numFmtId="0" fontId="0" fillId="0" borderId="9" xfId="0" applyBorder="1"/>
    <xf numFmtId="0" fontId="4" fillId="0" borderId="4" xfId="0" applyFont="1" applyBorder="1" applyAlignment="1">
      <alignment horizontal="center" vertical="center" wrapText="1"/>
    </xf>
    <xf numFmtId="0" fontId="4" fillId="0" borderId="4" xfId="0" applyFont="1" applyBorder="1" applyAlignment="1">
      <alignment horizontal="center"/>
    </xf>
    <xf numFmtId="44" fontId="22" fillId="0" borderId="4" xfId="0" applyNumberFormat="1" applyFont="1" applyBorder="1"/>
    <xf numFmtId="44" fontId="22" fillId="0" borderId="4" xfId="0" applyNumberFormat="1" applyFont="1" applyBorder="1" applyAlignment="1">
      <alignment horizontal="center"/>
    </xf>
    <xf numFmtId="7" fontId="22" fillId="0" borderId="4" xfId="0" applyNumberFormat="1" applyFont="1" applyBorder="1"/>
    <xf numFmtId="0" fontId="0" fillId="0" borderId="8" xfId="0" applyBorder="1"/>
    <xf numFmtId="0" fontId="0" fillId="0" borderId="0" xfId="0" applyAlignment="1">
      <alignment horizontal="left"/>
    </xf>
    <xf numFmtId="0" fontId="17" fillId="0" borderId="0" xfId="0" applyFont="1"/>
    <xf numFmtId="0" fontId="16" fillId="0" borderId="0" xfId="0" applyFont="1" applyAlignment="1">
      <alignment horizontal="left"/>
    </xf>
    <xf numFmtId="49" fontId="0" fillId="0" borderId="0" xfId="0" applyNumberFormat="1"/>
    <xf numFmtId="49" fontId="19" fillId="0" borderId="8" xfId="0" applyNumberFormat="1" applyFont="1" applyBorder="1"/>
    <xf numFmtId="0" fontId="19" fillId="0" borderId="8" xfId="0" applyFont="1" applyBorder="1"/>
    <xf numFmtId="0" fontId="19" fillId="0" borderId="0" xfId="0" applyFont="1"/>
    <xf numFmtId="0" fontId="1" fillId="0" borderId="0" xfId="0" applyFont="1" applyAlignment="1">
      <alignment horizontal="right"/>
    </xf>
    <xf numFmtId="0" fontId="0" fillId="0" borderId="11" xfId="0" applyBorder="1"/>
    <xf numFmtId="0" fontId="20" fillId="0" borderId="0" xfId="0" applyFont="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16" fillId="0" borderId="0" xfId="0" applyFont="1" applyAlignment="1">
      <alignment horizontal="right"/>
    </xf>
    <xf numFmtId="0" fontId="16" fillId="0" borderId="0" xfId="0" applyFont="1"/>
    <xf numFmtId="0" fontId="0" fillId="0" borderId="16" xfId="0" applyBorder="1"/>
    <xf numFmtId="0" fontId="0" fillId="0" borderId="17" xfId="0" applyBorder="1"/>
    <xf numFmtId="0" fontId="8" fillId="0" borderId="0" xfId="0" applyFont="1" applyAlignment="1">
      <alignment horizontal="right"/>
    </xf>
    <xf numFmtId="0" fontId="0" fillId="0" borderId="0" xfId="0" applyAlignment="1">
      <alignment horizontal="right"/>
    </xf>
    <xf numFmtId="0" fontId="8" fillId="0" borderId="0" xfId="0" applyFont="1"/>
    <xf numFmtId="0" fontId="12" fillId="0" borderId="0" xfId="0" applyFont="1" applyAlignment="1">
      <alignment horizontal="center"/>
    </xf>
    <xf numFmtId="0" fontId="0" fillId="0" borderId="0" xfId="0" applyAlignment="1">
      <alignment vertical="center"/>
    </xf>
    <xf numFmtId="0" fontId="15" fillId="0" borderId="0" xfId="0" applyFont="1"/>
    <xf numFmtId="0" fontId="18" fillId="0" borderId="0" xfId="0" applyFont="1" applyAlignment="1">
      <alignment vertical="center"/>
    </xf>
    <xf numFmtId="0" fontId="3" fillId="0" borderId="0" xfId="0" applyFont="1"/>
    <xf numFmtId="0" fontId="43" fillId="0" borderId="0" xfId="0" applyFont="1"/>
    <xf numFmtId="0" fontId="26" fillId="0" borderId="0" xfId="0" applyFont="1" applyAlignment="1">
      <alignment horizontal="center" vertical="top" wrapText="1"/>
    </xf>
    <xf numFmtId="0" fontId="25" fillId="0" borderId="0" xfId="0" applyFont="1" applyAlignment="1">
      <alignment horizontal="center" vertical="top" wrapText="1"/>
    </xf>
    <xf numFmtId="0" fontId="24" fillId="0" borderId="0" xfId="0" applyFont="1" applyAlignment="1">
      <alignment vertical="top" wrapText="1"/>
    </xf>
    <xf numFmtId="0" fontId="30" fillId="0" borderId="0" xfId="0" applyFont="1" applyAlignment="1">
      <alignment vertical="top" wrapText="1"/>
    </xf>
    <xf numFmtId="0" fontId="29" fillId="0" borderId="0" xfId="0" applyFont="1" applyAlignment="1">
      <alignment horizontal="center" vertical="top" wrapText="1"/>
    </xf>
    <xf numFmtId="0" fontId="29" fillId="0" borderId="0" xfId="0" applyFont="1" applyAlignment="1">
      <alignment vertical="top" wrapText="1"/>
    </xf>
    <xf numFmtId="0" fontId="30" fillId="0" borderId="0" xfId="0" applyFont="1" applyAlignment="1">
      <alignment horizontal="left" vertical="top" wrapText="1"/>
    </xf>
    <xf numFmtId="0" fontId="23" fillId="0" borderId="0" xfId="0"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49" fontId="15" fillId="0" borderId="0" xfId="0" applyNumberFormat="1" applyFont="1"/>
    <xf numFmtId="44" fontId="23" fillId="0" borderId="0" xfId="0" applyNumberFormat="1" applyFont="1"/>
    <xf numFmtId="0" fontId="14" fillId="0" borderId="0" xfId="0" applyFont="1" applyAlignment="1">
      <alignment horizontal="left" vertical="top" wrapText="1"/>
    </xf>
    <xf numFmtId="0" fontId="11" fillId="0" borderId="0" xfId="0" applyFont="1" applyAlignment="1">
      <alignment vertical="center"/>
    </xf>
    <xf numFmtId="0" fontId="45" fillId="0" borderId="0" xfId="0" applyFont="1" applyAlignment="1">
      <alignment horizontal="right"/>
    </xf>
    <xf numFmtId="0" fontId="5" fillId="0" borderId="0" xfId="2" applyAlignment="1" applyProtection="1"/>
    <xf numFmtId="0" fontId="26" fillId="0" borderId="0" xfId="0" applyFont="1"/>
    <xf numFmtId="0" fontId="25" fillId="0" borderId="0" xfId="0" applyFont="1"/>
    <xf numFmtId="0" fontId="24" fillId="0" borderId="0" xfId="0" applyFont="1"/>
    <xf numFmtId="0" fontId="14" fillId="0" borderId="0" xfId="0" applyFont="1"/>
    <xf numFmtId="0" fontId="27" fillId="0" borderId="0" xfId="0" applyFont="1"/>
    <xf numFmtId="0" fontId="29" fillId="0" borderId="0" xfId="0" applyFont="1"/>
    <xf numFmtId="0" fontId="47" fillId="0" borderId="0" xfId="0" applyFont="1"/>
    <xf numFmtId="0" fontId="28" fillId="0" borderId="0" xfId="0" applyFont="1"/>
    <xf numFmtId="0" fontId="1" fillId="0" borderId="0" xfId="0" applyFont="1" applyAlignment="1">
      <alignment horizontal="center"/>
    </xf>
    <xf numFmtId="0" fontId="4" fillId="0" borderId="0" xfId="0" applyFont="1" applyAlignment="1">
      <alignment horizontal="center" wrapText="1"/>
    </xf>
    <xf numFmtId="0" fontId="50" fillId="0" borderId="0" xfId="0" applyFont="1"/>
    <xf numFmtId="0" fontId="13" fillId="0" borderId="5" xfId="0" applyFont="1" applyBorder="1"/>
    <xf numFmtId="167" fontId="11" fillId="0" borderId="6" xfId="0" applyNumberFormat="1" applyFont="1" applyBorder="1" applyAlignment="1">
      <alignment horizontal="center"/>
    </xf>
    <xf numFmtId="0" fontId="13" fillId="0" borderId="38" xfId="0" applyFont="1" applyBorder="1"/>
    <xf numFmtId="0" fontId="2" fillId="0" borderId="11" xfId="0" applyFont="1" applyBorder="1"/>
    <xf numFmtId="167" fontId="11" fillId="0" borderId="39" xfId="0" applyNumberFormat="1" applyFont="1" applyBorder="1" applyAlignment="1">
      <alignment horizontal="center"/>
    </xf>
    <xf numFmtId="0" fontId="13" fillId="0" borderId="9" xfId="0" applyFont="1" applyBorder="1"/>
    <xf numFmtId="0" fontId="2" fillId="0" borderId="4" xfId="0" applyFont="1" applyBorder="1"/>
    <xf numFmtId="167" fontId="11" fillId="0" borderId="10" xfId="0" applyNumberFormat="1" applyFont="1" applyBorder="1" applyAlignment="1">
      <alignment horizontal="center"/>
    </xf>
    <xf numFmtId="166" fontId="49" fillId="0" borderId="0" xfId="0" applyNumberFormat="1" applyFont="1" applyAlignment="1" applyProtection="1">
      <alignment vertical="center" wrapText="1"/>
      <protection locked="0"/>
    </xf>
    <xf numFmtId="166" fontId="49" fillId="0" borderId="0" xfId="0" applyNumberFormat="1" applyFont="1" applyAlignment="1">
      <alignment vertical="center" wrapText="1"/>
    </xf>
    <xf numFmtId="0" fontId="0" fillId="0" borderId="0" xfId="0" applyAlignment="1">
      <alignment vertical="top"/>
    </xf>
    <xf numFmtId="0" fontId="14" fillId="0" borderId="0" xfId="0" applyFont="1" applyAlignment="1">
      <alignment vertical="top"/>
    </xf>
    <xf numFmtId="0" fontId="0" fillId="0" borderId="0" xfId="0" applyAlignment="1">
      <alignment horizontal="left" indent="1"/>
    </xf>
    <xf numFmtId="0" fontId="0" fillId="0" borderId="40" xfId="0" applyBorder="1" applyAlignment="1">
      <alignment vertical="top" wrapText="1"/>
    </xf>
    <xf numFmtId="0" fontId="48" fillId="0" borderId="41" xfId="0" applyFont="1" applyBorder="1" applyAlignment="1">
      <alignment vertical="top" wrapText="1"/>
    </xf>
    <xf numFmtId="0" fontId="55" fillId="0" borderId="41" xfId="0" applyFont="1" applyBorder="1" applyAlignment="1">
      <alignment vertical="top" wrapText="1"/>
    </xf>
    <xf numFmtId="0" fontId="0" fillId="0" borderId="42" xfId="0" applyBorder="1" applyAlignment="1">
      <alignment vertical="top" wrapText="1"/>
    </xf>
    <xf numFmtId="0" fontId="5" fillId="0" borderId="0" xfId="2" applyFill="1" applyBorder="1" applyAlignment="1" applyProtection="1">
      <alignment horizontal="left"/>
    </xf>
    <xf numFmtId="0" fontId="46" fillId="0" borderId="0" xfId="2" applyFont="1" applyFill="1" applyBorder="1" applyAlignment="1" applyProtection="1">
      <alignment horizontal="left"/>
    </xf>
    <xf numFmtId="0" fontId="42" fillId="0" borderId="0" xfId="0" applyFont="1" applyAlignment="1">
      <alignment horizontal="left" vertical="top" wrapText="1"/>
    </xf>
    <xf numFmtId="0" fontId="56" fillId="0" borderId="0" xfId="0" applyFont="1" applyAlignment="1">
      <alignment vertical="top" wrapText="1"/>
    </xf>
    <xf numFmtId="0" fontId="21" fillId="0" borderId="12"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28" fillId="0" borderId="0" xfId="0" applyFont="1" applyAlignment="1">
      <alignment horizontal="left" indent="2"/>
    </xf>
    <xf numFmtId="0" fontId="28" fillId="0" borderId="0" xfId="0" applyFont="1" applyAlignment="1">
      <alignment horizontal="left" vertical="top" wrapText="1" indent="2"/>
    </xf>
    <xf numFmtId="0" fontId="14" fillId="0" borderId="0" xfId="0" applyFont="1" applyAlignment="1">
      <alignment horizontal="left" vertical="top" wrapText="1" indent="1"/>
    </xf>
    <xf numFmtId="0" fontId="14" fillId="0" borderId="0" xfId="0" applyFont="1" applyAlignment="1">
      <alignment horizontal="left" vertical="top" wrapText="1" indent="3"/>
    </xf>
    <xf numFmtId="0" fontId="29" fillId="0" borderId="0" xfId="0" applyFont="1" applyAlignment="1">
      <alignment horizontal="left" vertical="top" wrapText="1" indent="4"/>
    </xf>
    <xf numFmtId="0" fontId="14" fillId="0" borderId="0" xfId="0" applyFont="1" applyAlignment="1">
      <alignment horizontal="left" vertical="top" wrapText="1" indent="4"/>
    </xf>
    <xf numFmtId="0" fontId="14" fillId="0" borderId="0" xfId="0" applyFont="1" applyAlignment="1">
      <alignment horizontal="left" vertical="top" wrapText="1" indent="6"/>
    </xf>
    <xf numFmtId="0" fontId="14" fillId="0" borderId="0" xfId="0" applyFont="1" applyAlignment="1">
      <alignment horizontal="left" vertical="top" wrapText="1" indent="7"/>
    </xf>
    <xf numFmtId="0" fontId="26" fillId="0" borderId="0" xfId="0" applyFont="1" applyAlignment="1">
      <alignment horizontal="left" vertical="top" wrapText="1" indent="2"/>
    </xf>
    <xf numFmtId="0" fontId="5" fillId="0" borderId="0" xfId="2" applyAlignment="1" applyProtection="1">
      <alignment horizontal="left" wrapText="1" indent="3"/>
    </xf>
    <xf numFmtId="0" fontId="14" fillId="0" borderId="0" xfId="0" applyFont="1" applyAlignment="1">
      <alignment horizontal="left" vertical="top" indent="6"/>
    </xf>
    <xf numFmtId="0" fontId="55" fillId="0" borderId="41" xfId="0" applyFont="1" applyBorder="1" applyAlignment="1">
      <alignment horizontal="left" vertical="top" indent="5"/>
    </xf>
    <xf numFmtId="0" fontId="55" fillId="0" borderId="41" xfId="0" applyFont="1" applyBorder="1" applyAlignment="1">
      <alignment horizontal="left" vertical="top" wrapText="1" indent="5"/>
    </xf>
    <xf numFmtId="0" fontId="55" fillId="0" borderId="41" xfId="0" applyFont="1" applyBorder="1" applyAlignment="1">
      <alignment horizontal="left" vertical="top" indent="11"/>
    </xf>
    <xf numFmtId="0" fontId="55" fillId="0" borderId="41" xfId="0" applyFont="1" applyBorder="1" applyAlignment="1">
      <alignment horizontal="left" vertical="top" wrapText="1" indent="11"/>
    </xf>
    <xf numFmtId="0" fontId="5" fillId="0" borderId="0" xfId="2" applyAlignment="1" applyProtection="1">
      <alignment horizontal="left" vertical="top" wrapText="1" indent="8"/>
    </xf>
    <xf numFmtId="0" fontId="43" fillId="2" borderId="0" xfId="0" applyFont="1" applyFill="1"/>
    <xf numFmtId="0" fontId="1" fillId="0" borderId="0" xfId="3" applyFont="1"/>
    <xf numFmtId="0" fontId="4" fillId="5" borderId="21" xfId="0" applyFont="1" applyFill="1" applyBorder="1"/>
    <xf numFmtId="0" fontId="0" fillId="5" borderId="21" xfId="0" applyFill="1" applyBorder="1"/>
    <xf numFmtId="14" fontId="4" fillId="4" borderId="21" xfId="0" applyNumberFormat="1" applyFont="1" applyFill="1" applyBorder="1" applyAlignment="1">
      <alignment horizontal="center" vertical="center"/>
    </xf>
    <xf numFmtId="0" fontId="0" fillId="0" borderId="20" xfId="0" applyBorder="1"/>
    <xf numFmtId="0" fontId="1" fillId="3" borderId="7" xfId="0" applyFont="1" applyFill="1" applyBorder="1" applyAlignment="1">
      <alignment horizontal="center"/>
    </xf>
    <xf numFmtId="0" fontId="4" fillId="6" borderId="21" xfId="0" applyFont="1" applyFill="1" applyBorder="1"/>
    <xf numFmtId="14" fontId="0" fillId="0" borderId="21" xfId="0" applyNumberFormat="1" applyBorder="1"/>
    <xf numFmtId="0" fontId="0" fillId="6" borderId="0" xfId="0" applyFill="1"/>
    <xf numFmtId="0" fontId="4" fillId="6" borderId="20" xfId="0" applyFont="1" applyFill="1" applyBorder="1" applyAlignment="1">
      <alignment horizontal="center"/>
    </xf>
    <xf numFmtId="0" fontId="4" fillId="6" borderId="43" xfId="0" applyFont="1" applyFill="1" applyBorder="1" applyAlignment="1">
      <alignment horizontal="center"/>
    </xf>
    <xf numFmtId="0" fontId="4" fillId="6" borderId="44" xfId="0" applyFont="1" applyFill="1" applyBorder="1" applyAlignment="1">
      <alignment horizontal="center"/>
    </xf>
    <xf numFmtId="0" fontId="60" fillId="6" borderId="7" xfId="0" applyFont="1" applyFill="1" applyBorder="1" applyAlignment="1">
      <alignment horizontal="center"/>
    </xf>
    <xf numFmtId="0" fontId="60" fillId="6" borderId="45" xfId="0" applyFont="1" applyFill="1" applyBorder="1" applyAlignment="1">
      <alignment horizontal="center"/>
    </xf>
    <xf numFmtId="0" fontId="4" fillId="4" borderId="21" xfId="0" applyFont="1" applyFill="1" applyBorder="1" applyAlignment="1">
      <alignment horizontal="center" vertical="center"/>
    </xf>
    <xf numFmtId="0" fontId="1" fillId="0" borderId="21" xfId="0" applyFont="1" applyBorder="1"/>
    <xf numFmtId="0" fontId="0" fillId="0" borderId="21" xfId="0" applyBorder="1"/>
    <xf numFmtId="0" fontId="61" fillId="0" borderId="0" xfId="0" applyFont="1" applyAlignment="1">
      <alignment horizontal="center"/>
    </xf>
    <xf numFmtId="0" fontId="1" fillId="0" borderId="0" xfId="0" applyFont="1" applyAlignment="1">
      <alignment vertical="top"/>
    </xf>
    <xf numFmtId="0" fontId="0" fillId="6" borderId="18" xfId="0" applyFill="1" applyBorder="1"/>
    <xf numFmtId="0" fontId="0" fillId="6" borderId="19" xfId="0" applyFill="1" applyBorder="1"/>
    <xf numFmtId="0" fontId="0" fillId="6" borderId="46" xfId="0" applyFill="1" applyBorder="1"/>
    <xf numFmtId="0" fontId="0" fillId="6" borderId="5" xfId="0" applyFill="1" applyBorder="1"/>
    <xf numFmtId="0" fontId="0" fillId="6" borderId="6" xfId="0" applyFill="1" applyBorder="1"/>
    <xf numFmtId="0" fontId="0" fillId="6" borderId="6" xfId="0" applyFill="1" applyBorder="1" applyAlignment="1">
      <alignment horizontal="center"/>
    </xf>
    <xf numFmtId="0" fontId="4" fillId="6" borderId="6" xfId="0" applyFont="1" applyFill="1" applyBorder="1" applyAlignment="1">
      <alignment horizontal="center"/>
    </xf>
    <xf numFmtId="0" fontId="12" fillId="6" borderId="6" xfId="0" applyFont="1" applyFill="1" applyBorder="1" applyAlignment="1">
      <alignment horizontal="center"/>
    </xf>
    <xf numFmtId="0" fontId="0" fillId="6" borderId="9" xfId="0" applyFill="1" applyBorder="1"/>
    <xf numFmtId="0" fontId="0" fillId="6" borderId="4" xfId="0" applyFill="1" applyBorder="1"/>
    <xf numFmtId="0" fontId="0" fillId="6" borderId="10" xfId="0" applyFill="1" applyBorder="1"/>
    <xf numFmtId="0" fontId="9" fillId="5" borderId="21" xfId="0" applyFont="1" applyFill="1" applyBorder="1"/>
    <xf numFmtId="0" fontId="37" fillId="0" borderId="0" xfId="0" applyFont="1"/>
    <xf numFmtId="14" fontId="0" fillId="0" borderId="0" xfId="0" applyNumberFormat="1"/>
    <xf numFmtId="0" fontId="0" fillId="0" borderId="21" xfId="0" applyBorder="1" applyAlignment="1">
      <alignment horizontal="center"/>
    </xf>
    <xf numFmtId="0" fontId="11" fillId="8" borderId="27" xfId="0" applyFont="1" applyFill="1" applyBorder="1" applyAlignment="1" applyProtection="1">
      <alignment horizontal="center"/>
      <protection locked="0"/>
    </xf>
    <xf numFmtId="0" fontId="11" fillId="8" borderId="27" xfId="0" applyFont="1" applyFill="1" applyBorder="1" applyAlignment="1" applyProtection="1">
      <alignment horizontal="center" vertical="center"/>
      <protection locked="0"/>
    </xf>
    <xf numFmtId="2" fontId="11" fillId="8" borderId="27" xfId="4" applyNumberFormat="1" applyFont="1" applyFill="1" applyBorder="1" applyAlignment="1" applyProtection="1">
      <alignment horizontal="center"/>
      <protection locked="0"/>
    </xf>
    <xf numFmtId="44" fontId="11" fillId="8" borderId="27" xfId="1" applyFont="1" applyFill="1" applyBorder="1" applyAlignment="1" applyProtection="1">
      <alignment horizontal="center"/>
      <protection locked="0"/>
    </xf>
    <xf numFmtId="0" fontId="16" fillId="8" borderId="8" xfId="0" applyFont="1" applyFill="1" applyBorder="1" applyAlignment="1" applyProtection="1">
      <alignment horizontal="center"/>
      <protection locked="0"/>
    </xf>
    <xf numFmtId="165" fontId="11" fillId="8" borderId="22" xfId="0" applyNumberFormat="1" applyFont="1" applyFill="1" applyBorder="1" applyAlignment="1" applyProtection="1">
      <alignment horizontal="center"/>
      <protection locked="0"/>
    </xf>
    <xf numFmtId="165" fontId="11" fillId="8" borderId="23" xfId="0" applyNumberFormat="1" applyFont="1" applyFill="1" applyBorder="1" applyAlignment="1" applyProtection="1">
      <alignment horizontal="center"/>
      <protection locked="0"/>
    </xf>
    <xf numFmtId="165" fontId="11" fillId="8" borderId="24" xfId="0" applyNumberFormat="1" applyFont="1" applyFill="1" applyBorder="1" applyAlignment="1" applyProtection="1">
      <alignment horizontal="center"/>
      <protection locked="0"/>
    </xf>
    <xf numFmtId="4" fontId="33" fillId="10" borderId="21" xfId="1" applyNumberFormat="1" applyFont="1" applyFill="1" applyBorder="1" applyProtection="1"/>
    <xf numFmtId="0" fontId="1" fillId="8" borderId="15" xfId="0" applyFont="1" applyFill="1" applyBorder="1" applyAlignment="1">
      <alignment horizontal="center"/>
    </xf>
    <xf numFmtId="0" fontId="1" fillId="8" borderId="1" xfId="0" applyFont="1" applyFill="1" applyBorder="1" applyAlignment="1">
      <alignment horizontal="center"/>
    </xf>
    <xf numFmtId="0" fontId="0" fillId="8" borderId="21" xfId="0" applyFill="1" applyBorder="1" applyAlignment="1">
      <alignment horizontal="center"/>
    </xf>
    <xf numFmtId="0" fontId="1" fillId="8" borderId="21" xfId="0" applyFont="1" applyFill="1" applyBorder="1" applyAlignment="1">
      <alignment horizontal="center"/>
    </xf>
    <xf numFmtId="0" fontId="0" fillId="9" borderId="21" xfId="0" applyFill="1" applyBorder="1"/>
    <xf numFmtId="0" fontId="0" fillId="7" borderId="21" xfId="0" applyFill="1" applyBorder="1"/>
    <xf numFmtId="14" fontId="2" fillId="0" borderId="21" xfId="0" applyNumberFormat="1" applyFont="1" applyBorder="1" applyAlignment="1">
      <alignment horizontal="center"/>
    </xf>
    <xf numFmtId="168" fontId="0" fillId="0" borderId="21" xfId="0" applyNumberFormat="1" applyBorder="1"/>
    <xf numFmtId="168" fontId="0" fillId="0" borderId="0" xfId="0" applyNumberFormat="1"/>
    <xf numFmtId="0" fontId="4" fillId="11" borderId="0" xfId="0" applyFont="1" applyFill="1" applyAlignment="1">
      <alignment horizontal="center"/>
    </xf>
    <xf numFmtId="0" fontId="2" fillId="11" borderId="0" xfId="0" applyFont="1" applyFill="1" applyAlignment="1">
      <alignment horizontal="center"/>
    </xf>
    <xf numFmtId="165" fontId="11" fillId="10" borderId="28" xfId="0" applyNumberFormat="1" applyFont="1" applyFill="1" applyBorder="1"/>
    <xf numFmtId="0" fontId="1" fillId="3" borderId="2" xfId="0" applyFont="1" applyFill="1" applyBorder="1" applyAlignment="1">
      <alignment horizontal="center"/>
    </xf>
    <xf numFmtId="168" fontId="1" fillId="0" borderId="21" xfId="0" applyNumberFormat="1" applyFont="1" applyBorder="1"/>
    <xf numFmtId="168" fontId="4" fillId="13" borderId="21" xfId="0" applyNumberFormat="1" applyFont="1" applyFill="1" applyBorder="1" applyAlignment="1">
      <alignment horizontal="center"/>
    </xf>
    <xf numFmtId="168" fontId="4" fillId="14" borderId="21" xfId="0" applyNumberFormat="1" applyFont="1" applyFill="1" applyBorder="1" applyAlignment="1">
      <alignment horizontal="center"/>
    </xf>
    <xf numFmtId="168" fontId="4" fillId="15" borderId="21" xfId="0" applyNumberFormat="1" applyFont="1" applyFill="1" applyBorder="1" applyAlignment="1">
      <alignment horizontal="center"/>
    </xf>
    <xf numFmtId="14" fontId="1" fillId="0" borderId="21" xfId="0" applyNumberFormat="1" applyFont="1" applyBorder="1" applyAlignment="1">
      <alignment horizontal="center"/>
    </xf>
    <xf numFmtId="168" fontId="1" fillId="13" borderId="21" xfId="0" applyNumberFormat="1" applyFont="1" applyFill="1" applyBorder="1" applyAlignment="1">
      <alignment horizontal="center"/>
    </xf>
    <xf numFmtId="168" fontId="61" fillId="4" borderId="21" xfId="0" applyNumberFormat="1" applyFont="1" applyFill="1" applyBorder="1" applyAlignment="1">
      <alignment horizontal="center" vertical="center"/>
    </xf>
    <xf numFmtId="168" fontId="61" fillId="14" borderId="21" xfId="0" applyNumberFormat="1" applyFont="1" applyFill="1" applyBorder="1" applyAlignment="1">
      <alignment horizontal="center"/>
    </xf>
    <xf numFmtId="168" fontId="61" fillId="15" borderId="21" xfId="0" applyNumberFormat="1" applyFont="1" applyFill="1" applyBorder="1" applyAlignment="1">
      <alignment horizontal="center"/>
    </xf>
    <xf numFmtId="168" fontId="1" fillId="0" borderId="21" xfId="0" applyNumberFormat="1" applyFont="1" applyBorder="1" applyAlignment="1">
      <alignment horizontal="right"/>
    </xf>
    <xf numFmtId="168" fontId="4" fillId="16" borderId="21" xfId="0" applyNumberFormat="1" applyFont="1" applyFill="1" applyBorder="1"/>
    <xf numFmtId="168" fontId="1" fillId="14" borderId="21" xfId="0" applyNumberFormat="1" applyFont="1" applyFill="1" applyBorder="1"/>
    <xf numFmtId="168" fontId="1" fillId="17" borderId="21" xfId="0" applyNumberFormat="1" applyFont="1" applyFill="1" applyBorder="1"/>
    <xf numFmtId="0" fontId="1" fillId="9" borderId="0" xfId="0" applyFont="1" applyFill="1" applyAlignment="1">
      <alignment horizontal="center" wrapText="1"/>
    </xf>
    <xf numFmtId="14" fontId="0" fillId="8" borderId="0" xfId="0" applyNumberFormat="1" applyFill="1" applyAlignment="1">
      <alignment horizontal="center" wrapText="1"/>
    </xf>
    <xf numFmtId="0" fontId="62" fillId="0" borderId="0" xfId="0" applyFont="1" applyAlignment="1">
      <alignment horizontal="center" vertical="center" readingOrder="1"/>
    </xf>
    <xf numFmtId="0" fontId="67" fillId="0" borderId="0" xfId="0" applyFont="1" applyAlignment="1">
      <alignment horizontal="center" vertical="center" readingOrder="1"/>
    </xf>
    <xf numFmtId="0" fontId="64" fillId="0" borderId="0" xfId="0" applyFont="1" applyAlignment="1">
      <alignment horizontal="center" vertical="center" readingOrder="1"/>
    </xf>
    <xf numFmtId="44" fontId="22" fillId="8" borderId="21" xfId="0" applyNumberFormat="1" applyFont="1" applyFill="1" applyBorder="1" applyAlignment="1" applyProtection="1">
      <alignment horizontal="center"/>
      <protection locked="0"/>
    </xf>
    <xf numFmtId="44" fontId="22" fillId="8" borderId="29" xfId="0" applyNumberFormat="1" applyFont="1" applyFill="1" applyBorder="1" applyAlignment="1" applyProtection="1">
      <alignment horizontal="center"/>
      <protection locked="0"/>
    </xf>
    <xf numFmtId="44" fontId="22" fillId="8" borderId="11" xfId="0" applyNumberFormat="1" applyFont="1" applyFill="1" applyBorder="1" applyAlignment="1" applyProtection="1">
      <alignment horizontal="center"/>
      <protection locked="0"/>
    </xf>
    <xf numFmtId="44" fontId="22" fillId="8" borderId="26" xfId="0" applyNumberFormat="1" applyFont="1" applyFill="1" applyBorder="1" applyAlignment="1" applyProtection="1">
      <alignment horizontal="center"/>
      <protection locked="0"/>
    </xf>
    <xf numFmtId="0" fontId="16" fillId="8" borderId="8" xfId="0" applyFont="1" applyFill="1" applyBorder="1" applyProtection="1">
      <protection locked="0"/>
    </xf>
    <xf numFmtId="0" fontId="16" fillId="8" borderId="14" xfId="0" applyFont="1" applyFill="1" applyBorder="1" applyProtection="1">
      <protection locked="0"/>
    </xf>
    <xf numFmtId="0" fontId="4" fillId="12" borderId="0" xfId="0" applyFont="1" applyFill="1" applyAlignment="1">
      <alignment horizontal="center"/>
    </xf>
    <xf numFmtId="0" fontId="9" fillId="0" borderId="4" xfId="0" applyFont="1" applyBorder="1" applyAlignment="1">
      <alignment horizontal="center"/>
    </xf>
    <xf numFmtId="0" fontId="9" fillId="8" borderId="30"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4" fillId="11" borderId="4" xfId="0" applyFont="1" applyFill="1" applyBorder="1" applyAlignment="1">
      <alignment horizontal="center"/>
    </xf>
    <xf numFmtId="0" fontId="4" fillId="11" borderId="30" xfId="0" applyFont="1" applyFill="1" applyBorder="1" applyAlignment="1">
      <alignment horizontal="center"/>
    </xf>
    <xf numFmtId="0" fontId="4" fillId="11" borderId="31" xfId="0" applyFont="1" applyFill="1" applyBorder="1" applyAlignment="1">
      <alignment horizontal="center"/>
    </xf>
    <xf numFmtId="0" fontId="4" fillId="11" borderId="28" xfId="0" applyFont="1" applyFill="1" applyBorder="1" applyAlignment="1">
      <alignment horizontal="center"/>
    </xf>
    <xf numFmtId="0" fontId="4" fillId="12" borderId="30" xfId="0" applyFont="1" applyFill="1" applyBorder="1" applyAlignment="1">
      <alignment horizontal="center"/>
    </xf>
    <xf numFmtId="0" fontId="4" fillId="12" borderId="31" xfId="0" applyFont="1" applyFill="1" applyBorder="1" applyAlignment="1">
      <alignment horizontal="center"/>
    </xf>
    <xf numFmtId="0" fontId="4" fillId="12" borderId="28" xfId="0" applyFont="1" applyFill="1" applyBorder="1" applyAlignment="1">
      <alignment horizontal="center"/>
    </xf>
    <xf numFmtId="0" fontId="44" fillId="0" borderId="21" xfId="0" applyFont="1" applyBorder="1" applyAlignment="1">
      <alignment horizontal="center"/>
    </xf>
    <xf numFmtId="0" fontId="37" fillId="11" borderId="21" xfId="0" applyFont="1" applyFill="1" applyBorder="1" applyAlignment="1">
      <alignment horizontal="center"/>
    </xf>
    <xf numFmtId="44" fontId="22" fillId="10" borderId="21" xfId="0" applyNumberFormat="1" applyFont="1" applyFill="1" applyBorder="1"/>
    <xf numFmtId="7" fontId="22" fillId="10" borderId="33" xfId="0" applyNumberFormat="1" applyFont="1" applyFill="1" applyBorder="1"/>
    <xf numFmtId="0" fontId="37" fillId="12" borderId="21" xfId="0" applyFont="1" applyFill="1" applyBorder="1" applyAlignment="1">
      <alignment horizontal="center"/>
    </xf>
    <xf numFmtId="0" fontId="15" fillId="0" borderId="16" xfId="0" applyFont="1" applyBorder="1" applyAlignment="1">
      <alignment horizontal="center"/>
    </xf>
    <xf numFmtId="0" fontId="15" fillId="0" borderId="15" xfId="0" applyFont="1" applyBorder="1" applyAlignment="1">
      <alignment horizontal="center"/>
    </xf>
    <xf numFmtId="0" fontId="15" fillId="0" borderId="35" xfId="0" applyFont="1" applyBorder="1" applyAlignment="1">
      <alignment horizontal="center"/>
    </xf>
    <xf numFmtId="0" fontId="15" fillId="0" borderId="17" xfId="0" applyFont="1" applyBorder="1" applyAlignment="1">
      <alignment horizontal="center"/>
    </xf>
    <xf numFmtId="0" fontId="15" fillId="0" borderId="8" xfId="0" applyFont="1" applyBorder="1" applyAlignment="1">
      <alignment horizontal="center"/>
    </xf>
    <xf numFmtId="0" fontId="15" fillId="0" borderId="36" xfId="0" applyFont="1" applyBorder="1" applyAlignment="1">
      <alignment horizontal="center"/>
    </xf>
    <xf numFmtId="0" fontId="0" fillId="0" borderId="0" xfId="0" applyAlignment="1">
      <alignment horizontal="left"/>
    </xf>
    <xf numFmtId="0" fontId="4" fillId="0" borderId="30" xfId="0" applyFont="1" applyBorder="1" applyAlignment="1">
      <alignment horizontal="center"/>
    </xf>
    <xf numFmtId="0" fontId="4" fillId="0" borderId="31" xfId="0" applyFont="1" applyBorder="1" applyAlignment="1">
      <alignment horizontal="center"/>
    </xf>
    <xf numFmtId="0" fontId="4" fillId="0" borderId="28" xfId="0" applyFont="1" applyBorder="1" applyAlignment="1">
      <alignment horizontal="center"/>
    </xf>
    <xf numFmtId="0" fontId="18" fillId="0" borderId="32"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32" fillId="0" borderId="0" xfId="0" applyFont="1" applyAlignment="1">
      <alignment horizontal="center"/>
    </xf>
    <xf numFmtId="0" fontId="0" fillId="8" borderId="29" xfId="0" applyFill="1" applyBorder="1" applyAlignment="1" applyProtection="1">
      <alignment horizontal="center"/>
      <protection locked="0"/>
    </xf>
    <xf numFmtId="0" fontId="0" fillId="8" borderId="11" xfId="0" applyFill="1" applyBorder="1" applyAlignment="1" applyProtection="1">
      <alignment horizontal="center"/>
      <protection locked="0"/>
    </xf>
    <xf numFmtId="0" fontId="0" fillId="8" borderId="26" xfId="0" applyFill="1" applyBorder="1" applyAlignment="1" applyProtection="1">
      <alignment horizontal="center"/>
      <protection locked="0"/>
    </xf>
    <xf numFmtId="44" fontId="23" fillId="8" borderId="21" xfId="0" applyNumberFormat="1" applyFont="1" applyFill="1" applyBorder="1" applyAlignment="1" applyProtection="1">
      <alignment horizontal="center"/>
      <protection locked="0"/>
    </xf>
    <xf numFmtId="0" fontId="1" fillId="8" borderId="20" xfId="0" applyFont="1" applyFill="1" applyBorder="1" applyAlignment="1" applyProtection="1">
      <alignment horizontal="left" vertical="top" wrapText="1"/>
      <protection locked="0"/>
    </xf>
    <xf numFmtId="0" fontId="43" fillId="0" borderId="12" xfId="0" applyFont="1" applyBorder="1" applyAlignment="1">
      <alignment horizontal="left" vertical="top" wrapText="1"/>
    </xf>
    <xf numFmtId="0" fontId="43" fillId="0" borderId="1" xfId="0" applyFont="1" applyBorder="1" applyAlignment="1">
      <alignment horizontal="left" vertical="top" wrapText="1"/>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xf>
    <xf numFmtId="0" fontId="4" fillId="0" borderId="26" xfId="0" applyFont="1" applyBorder="1" applyAlignment="1">
      <alignment horizontal="center"/>
    </xf>
    <xf numFmtId="0" fontId="44" fillId="0" borderId="29" xfId="0" applyFont="1" applyBorder="1" applyAlignment="1">
      <alignment horizontal="center"/>
    </xf>
    <xf numFmtId="0" fontId="44" fillId="0" borderId="11" xfId="0" applyFont="1" applyBorder="1" applyAlignment="1">
      <alignment horizontal="center"/>
    </xf>
    <xf numFmtId="0" fontId="44" fillId="0" borderId="26" xfId="0" applyFont="1" applyBorder="1" applyAlignment="1">
      <alignment horizontal="center"/>
    </xf>
    <xf numFmtId="0" fontId="4" fillId="0" borderId="7" xfId="0" applyFont="1" applyBorder="1" applyAlignment="1">
      <alignment horizontal="center"/>
    </xf>
    <xf numFmtId="0" fontId="1" fillId="8" borderId="29" xfId="0" applyFont="1" applyFill="1" applyBorder="1" applyProtection="1">
      <protection locked="0"/>
    </xf>
    <xf numFmtId="0" fontId="1" fillId="8" borderId="11" xfId="0" applyFont="1" applyFill="1" applyBorder="1" applyProtection="1">
      <protection locked="0"/>
    </xf>
    <xf numFmtId="0" fontId="1" fillId="8" borderId="26" xfId="0" applyFont="1" applyFill="1" applyBorder="1" applyProtection="1">
      <protection locked="0"/>
    </xf>
    <xf numFmtId="0" fontId="36" fillId="0" borderId="18" xfId="0" applyFont="1" applyBorder="1" applyAlignment="1">
      <alignment horizontal="center"/>
    </xf>
    <xf numFmtId="0" fontId="36" fillId="0" borderId="46" xfId="0" applyFont="1" applyBorder="1" applyAlignment="1">
      <alignment horizontal="center"/>
    </xf>
    <xf numFmtId="0" fontId="11" fillId="8" borderId="30" xfId="0" applyFont="1" applyFill="1" applyBorder="1" applyAlignment="1" applyProtection="1">
      <alignment horizontal="left" vertical="center"/>
      <protection locked="0"/>
    </xf>
    <xf numFmtId="0" fontId="11" fillId="8" borderId="28" xfId="0" applyFont="1" applyFill="1" applyBorder="1" applyAlignment="1" applyProtection="1">
      <alignment horizontal="left" vertical="center"/>
      <protection locked="0"/>
    </xf>
    <xf numFmtId="0" fontId="2" fillId="0" borderId="0" xfId="0" applyFont="1" applyAlignment="1">
      <alignment horizontal="center" vertical="top"/>
    </xf>
    <xf numFmtId="0" fontId="11" fillId="8" borderId="31" xfId="0" applyFont="1" applyFill="1" applyBorder="1" applyAlignment="1" applyProtection="1">
      <alignment horizontal="left" vertical="center"/>
      <protection locked="0"/>
    </xf>
    <xf numFmtId="0" fontId="0" fillId="8" borderId="30" xfId="0" applyFill="1" applyBorder="1" applyAlignment="1" applyProtection="1">
      <alignment horizontal="center"/>
      <protection locked="0"/>
    </xf>
    <xf numFmtId="0" fontId="0" fillId="8" borderId="31" xfId="0" applyFill="1" applyBorder="1" applyAlignment="1" applyProtection="1">
      <alignment horizontal="center"/>
      <protection locked="0"/>
    </xf>
    <xf numFmtId="0" fontId="0" fillId="8" borderId="28" xfId="0" applyFill="1" applyBorder="1" applyAlignment="1" applyProtection="1">
      <alignment horizontal="center"/>
      <protection locked="0"/>
    </xf>
    <xf numFmtId="14" fontId="4" fillId="11" borderId="21" xfId="0" applyNumberFormat="1" applyFont="1" applyFill="1" applyBorder="1" applyAlignment="1">
      <alignment horizontal="center"/>
    </xf>
    <xf numFmtId="14" fontId="4" fillId="11" borderId="29" xfId="0" applyNumberFormat="1" applyFont="1" applyFill="1" applyBorder="1" applyAlignment="1">
      <alignment horizontal="center"/>
    </xf>
    <xf numFmtId="0" fontId="2" fillId="11" borderId="25" xfId="0" applyFont="1" applyFill="1" applyBorder="1" applyAlignment="1">
      <alignment horizontal="center"/>
    </xf>
    <xf numFmtId="44" fontId="11" fillId="8" borderId="30" xfId="1" applyFont="1" applyFill="1" applyBorder="1" applyAlignment="1" applyProtection="1">
      <alignment horizontal="center"/>
      <protection locked="0"/>
    </xf>
    <xf numFmtId="44" fontId="11" fillId="8" borderId="28" xfId="1" applyFont="1" applyFill="1" applyBorder="1" applyAlignment="1" applyProtection="1">
      <alignment horizontal="center"/>
      <protection locked="0"/>
    </xf>
    <xf numFmtId="4" fontId="33" fillId="10" borderId="29" xfId="1" applyNumberFormat="1" applyFont="1" applyFill="1" applyBorder="1" applyAlignment="1" applyProtection="1">
      <alignment horizontal="right"/>
    </xf>
    <xf numFmtId="4" fontId="33" fillId="10" borderId="26" xfId="1" applyNumberFormat="1" applyFont="1" applyFill="1" applyBorder="1" applyAlignment="1" applyProtection="1">
      <alignment horizontal="right"/>
    </xf>
    <xf numFmtId="14" fontId="4" fillId="12" borderId="21" xfId="0" applyNumberFormat="1" applyFont="1" applyFill="1" applyBorder="1" applyAlignment="1">
      <alignment horizontal="center"/>
    </xf>
    <xf numFmtId="14" fontId="4" fillId="12" borderId="29" xfId="0" applyNumberFormat="1" applyFont="1" applyFill="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11" borderId="29" xfId="0" applyFont="1" applyFill="1" applyBorder="1" applyAlignment="1">
      <alignment horizontal="center"/>
    </xf>
    <xf numFmtId="0" fontId="4" fillId="11" borderId="26" xfId="0" applyFont="1" applyFill="1" applyBorder="1" applyAlignment="1">
      <alignment horizontal="center"/>
    </xf>
    <xf numFmtId="14" fontId="4" fillId="11" borderId="39" xfId="0" applyNumberFormat="1" applyFont="1" applyFill="1" applyBorder="1" applyAlignment="1">
      <alignment horizontal="center"/>
    </xf>
    <xf numFmtId="0" fontId="4" fillId="12" borderId="29" xfId="0" applyFont="1" applyFill="1" applyBorder="1" applyAlignment="1">
      <alignment horizontal="center"/>
    </xf>
    <xf numFmtId="0" fontId="4" fillId="12" borderId="26" xfId="0" applyFont="1" applyFill="1" applyBorder="1" applyAlignment="1">
      <alignment horizont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8" xfId="0" applyFont="1" applyBorder="1" applyAlignment="1">
      <alignment horizontal="center" vertical="center"/>
    </xf>
    <xf numFmtId="0" fontId="4" fillId="0" borderId="0" xfId="0" applyFont="1" applyAlignment="1">
      <alignment horizontal="center"/>
    </xf>
    <xf numFmtId="44" fontId="7" fillId="0" borderId="34" xfId="1" applyFont="1" applyFill="1" applyBorder="1" applyAlignment="1" applyProtection="1"/>
    <xf numFmtId="44" fontId="6" fillId="0" borderId="0" xfId="0" applyNumberFormat="1" applyFont="1" applyAlignment="1">
      <alignment horizontal="center"/>
    </xf>
    <xf numFmtId="44" fontId="31" fillId="0" borderId="4" xfId="0" applyNumberFormat="1" applyFont="1" applyBorder="1" applyAlignment="1">
      <alignment horizontal="center"/>
    </xf>
    <xf numFmtId="44" fontId="22" fillId="0" borderId="21" xfId="0" applyNumberFormat="1" applyFont="1" applyBorder="1" applyAlignment="1">
      <alignment vertical="center"/>
    </xf>
    <xf numFmtId="0" fontId="1" fillId="0" borderId="0" xfId="0" applyFont="1" applyAlignment="1">
      <alignment horizontal="center" vertical="center" wrapText="1"/>
    </xf>
    <xf numFmtId="44" fontId="11" fillId="8" borderId="31" xfId="1" applyFont="1" applyFill="1" applyBorder="1" applyAlignment="1" applyProtection="1">
      <alignment horizontal="center"/>
      <protection locked="0"/>
    </xf>
    <xf numFmtId="0" fontId="2" fillId="12" borderId="0" xfId="0" applyFont="1" applyFill="1" applyAlignment="1">
      <alignment horizontal="center"/>
    </xf>
    <xf numFmtId="4" fontId="33" fillId="10" borderId="29" xfId="1" applyNumberFormat="1" applyFont="1" applyFill="1" applyBorder="1" applyAlignment="1" applyProtection="1"/>
    <xf numFmtId="4" fontId="33" fillId="10" borderId="11" xfId="1" applyNumberFormat="1" applyFont="1" applyFill="1" applyBorder="1" applyAlignment="1" applyProtection="1"/>
    <xf numFmtId="4" fontId="33" fillId="10" borderId="26" xfId="1" applyNumberFormat="1" applyFont="1" applyFill="1" applyBorder="1" applyAlignment="1" applyProtection="1"/>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7" fillId="7" borderId="0" xfId="0" applyFont="1" applyFill="1" applyAlignment="1">
      <alignment horizontal="center" vertical="center" wrapText="1"/>
    </xf>
    <xf numFmtId="0" fontId="0" fillId="0" borderId="0" xfId="0" applyAlignment="1">
      <alignment horizontal="left" wrapText="1"/>
    </xf>
  </cellXfs>
  <cellStyles count="5">
    <cellStyle name="Currency" xfId="1" builtinId="4"/>
    <cellStyle name="Hyperlink" xfId="2" builtinId="8"/>
    <cellStyle name="Normal" xfId="0" builtinId="0"/>
    <cellStyle name="Normal_Sheet1" xfId="3" xr:uid="{00000000-0005-0000-0000-000003000000}"/>
    <cellStyle name="Percent" xfId="4" builtinId="5"/>
  </cellStyles>
  <dxfs count="3">
    <dxf>
      <font>
        <color theme="0"/>
      </font>
      <fill>
        <patternFill>
          <bgColor theme="4" tint="-0.499984740745262"/>
        </patternFill>
      </fill>
    </dxf>
    <dxf>
      <font>
        <color theme="0"/>
      </font>
      <fill>
        <patternFill>
          <bgColor theme="4" tint="-0.499984740745262"/>
        </patternFill>
      </fill>
    </dxf>
    <dxf>
      <font>
        <color theme="0"/>
      </font>
      <fill>
        <patternFill>
          <bgColor theme="3" tint="-0.24994659260841701"/>
        </patternFill>
      </fill>
    </dxf>
  </dxfs>
  <tableStyles count="0" defaultTableStyle="TableStyleMedium9" defaultPivotStyle="PivotStyleLight16"/>
  <colors>
    <mruColors>
      <color rgb="FFDEE6FE"/>
      <color rgb="FFFFF1C5"/>
      <color rgb="FFE7F4D8"/>
      <color rgb="FFE1FFFF"/>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12" dropStyle="combo" dx="15" fmlaRange="'EE Group-Origin Dates'!$C$2:$C$26" noThreeD="1"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Lines="15" dropStyle="combo" dx="15" fmlaRange="'EE Group-Origin Dates'!$D$2:$D$32" noThreeD="1" sel="1" val="16"/>
</file>

<file path=xl/ctrlProps/ctrlProp8.xml><?xml version="1.0" encoding="utf-8"?>
<formControlPr xmlns="http://schemas.microsoft.com/office/spreadsheetml/2009/9/main" objectType="Drop" dropLines="16" dropStyle="combo" dx="15" fmlaRange="'EE Group-Origin Dates'!$E$2:$E$33" noThreeD="1" sel="1" val="16"/>
</file>

<file path=xl/ctrlProps/ctrlProp9.xml><?xml version="1.0" encoding="utf-8"?>
<formControlPr xmlns="http://schemas.microsoft.com/office/spreadsheetml/2009/9/main" objectType="Drop" dropStyle="combo" dx="15" fmlaRange="'EE Group-Origin Dates'!$F$2:$F$20" noThreeD="1" sel="1" val="1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123825</xdr:colOff>
      <xdr:row>23</xdr:row>
      <xdr:rowOff>66674</xdr:rowOff>
    </xdr:from>
    <xdr:to>
      <xdr:col>21</xdr:col>
      <xdr:colOff>247650</xdr:colOff>
      <xdr:row>26</xdr:row>
      <xdr:rowOff>28575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9772650" y="4381499"/>
          <a:ext cx="1733550" cy="628651"/>
        </a:xfrm>
        <a:prstGeom prst="rect">
          <a:avLst/>
        </a:prstGeom>
        <a:solidFill>
          <a:srgbClr val="FFFFFF"/>
        </a:solidFill>
        <a:ln w="9525">
          <a:solidFill>
            <a:srgbClr val="FF0000"/>
          </a:solidFill>
          <a:miter lim="800000"/>
          <a:headEnd/>
          <a:tailEnd/>
        </a:ln>
        <a:effectLst>
          <a:outerShdw dist="35921" dir="2700000" algn="ctr" rotWithShape="0">
            <a:srgbClr val="808080"/>
          </a:outerShdw>
        </a:effectLst>
      </xdr:spPr>
      <xdr:txBody>
        <a:bodyPr vertOverflow="clip" wrap="square" lIns="27432" tIns="27432" rIns="27432" bIns="0" anchor="t" upright="1"/>
        <a:lstStyle/>
        <a:p>
          <a:pPr algn="ctr" rtl="0">
            <a:defRPr sz="1000"/>
          </a:pPr>
          <a:r>
            <a:rPr lang="en-US" sz="1200" b="1" i="0" strike="noStrike">
              <a:solidFill>
                <a:srgbClr val="000000"/>
              </a:solidFill>
              <a:latin typeface="Clarendon Condensed"/>
            </a:rPr>
            <a:t>Maximum days allowed per Period on Selected Campus</a:t>
          </a:r>
          <a:endParaRPr lang="en-US" sz="1000" b="0" i="0" strike="noStrike">
            <a:solidFill>
              <a:srgbClr val="000000"/>
            </a:solidFill>
            <a:latin typeface="Castellar"/>
          </a:endParaRPr>
        </a:p>
        <a:p>
          <a:pPr algn="ctr" rtl="0">
            <a:defRPr sz="1000"/>
          </a:pPr>
          <a:endParaRPr lang="en-US" sz="1000" b="0" i="0" strike="noStrike">
            <a:solidFill>
              <a:srgbClr val="000000"/>
            </a:solidFill>
            <a:latin typeface="Castellar"/>
          </a:endParaRPr>
        </a:p>
      </xdr:txBody>
    </xdr:sp>
    <xdr:clientData/>
  </xdr:twoCellAnchor>
  <xdr:twoCellAnchor>
    <xdr:from>
      <xdr:col>3</xdr:col>
      <xdr:colOff>723900</xdr:colOff>
      <xdr:row>15</xdr:row>
      <xdr:rowOff>85725</xdr:rowOff>
    </xdr:from>
    <xdr:to>
      <xdr:col>11</xdr:col>
      <xdr:colOff>161925</xdr:colOff>
      <xdr:row>16</xdr:row>
      <xdr:rowOff>104775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190750" y="2924175"/>
          <a:ext cx="3343275" cy="238125"/>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200" b="1" i="0" u="sng" strike="noStrike">
              <a:solidFill>
                <a:sysClr val="windowText" lastClr="000000"/>
              </a:solidFill>
              <a:latin typeface="Arial"/>
              <a:cs typeface="Arial"/>
            </a:rPr>
            <a:t>Full-Time</a:t>
          </a:r>
          <a:r>
            <a:rPr lang="en-US" sz="1200" b="1" i="0" strike="noStrike">
              <a:solidFill>
                <a:srgbClr val="000000"/>
              </a:solidFill>
              <a:latin typeface="Arial"/>
              <a:cs typeface="Arial"/>
            </a:rPr>
            <a:t> Academic Year Salary Value</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twoCellAnchor>
    <xdr:from>
      <xdr:col>1</xdr:col>
      <xdr:colOff>381000</xdr:colOff>
      <xdr:row>23</xdr:row>
      <xdr:rowOff>66675</xdr:rowOff>
    </xdr:from>
    <xdr:to>
      <xdr:col>3</xdr:col>
      <xdr:colOff>247650</xdr:colOff>
      <xdr:row>33</xdr:row>
      <xdr:rowOff>47625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447675" y="4295775"/>
          <a:ext cx="1314450" cy="232410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strike="noStrike">
              <a:solidFill>
                <a:srgbClr val="000000"/>
              </a:solidFill>
              <a:latin typeface="Arial"/>
              <a:cs typeface="Arial"/>
            </a:rPr>
            <a:t>ENTER</a:t>
          </a:r>
        </a:p>
        <a:p>
          <a:pPr algn="ctr" rtl="0">
            <a:defRPr sz="1000"/>
          </a:pPr>
          <a:r>
            <a:rPr lang="en-US" sz="1000" b="0" i="0" strike="noStrike">
              <a:solidFill>
                <a:srgbClr val="000000"/>
              </a:solidFill>
              <a:latin typeface="Arial"/>
              <a:cs typeface="Arial"/>
            </a:rPr>
            <a:t>Planned Days In Pay Status Per Period</a:t>
          </a: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000000"/>
              </a:solidFill>
              <a:latin typeface="Arial Black"/>
            </a:rPr>
            <a:t>NOTE</a:t>
          </a:r>
          <a:endParaRPr lang="en-US" sz="1000" b="0" i="0" strike="noStrike">
            <a:solidFill>
              <a:srgbClr val="000000"/>
            </a:solidFill>
            <a:latin typeface="Arial"/>
            <a:cs typeface="Arial"/>
          </a:endParaRPr>
        </a:p>
        <a:p>
          <a:pPr algn="ctr" rtl="0">
            <a:defRPr sz="1000"/>
          </a:pPr>
          <a:r>
            <a:rPr lang="en-US" sz="1000" b="0" i="0" strike="noStrike">
              <a:solidFill>
                <a:srgbClr val="000000"/>
              </a:solidFill>
              <a:latin typeface="Arial"/>
              <a:cs typeface="Arial"/>
            </a:rPr>
            <a:t>Day increments of Whole and Half should </a:t>
          </a:r>
          <a:r>
            <a:rPr lang="en-US" sz="1000" b="1" i="0" strike="noStrike">
              <a:solidFill>
                <a:srgbClr val="000000"/>
              </a:solidFill>
              <a:latin typeface="Arial"/>
              <a:cs typeface="Arial"/>
            </a:rPr>
            <a:t>only</a:t>
          </a:r>
          <a:r>
            <a:rPr lang="en-US" sz="1000" b="0" i="0" strike="noStrike">
              <a:solidFill>
                <a:srgbClr val="000000"/>
              </a:solidFill>
              <a:latin typeface="Arial"/>
              <a:cs typeface="Arial"/>
            </a:rPr>
            <a:t> be entered.</a:t>
          </a: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FF0000"/>
              </a:solidFill>
              <a:latin typeface="Arial"/>
              <a:cs typeface="Arial"/>
            </a:rPr>
            <a:t>EXAMPLE</a:t>
          </a:r>
          <a:endParaRPr lang="en-US" sz="1000" b="0" i="0" strike="noStrike">
            <a:solidFill>
              <a:srgbClr val="FF0000"/>
            </a:solidFill>
            <a:latin typeface="Arial"/>
            <a:cs typeface="Arial"/>
          </a:endParaRPr>
        </a:p>
        <a:p>
          <a:pPr algn="ctr" rtl="0">
            <a:defRPr sz="1000"/>
          </a:pPr>
          <a:r>
            <a:rPr lang="en-US" sz="1000" b="0" i="0" strike="noStrike">
              <a:solidFill>
                <a:srgbClr val="FF0000"/>
              </a:solidFill>
              <a:latin typeface="Arial"/>
              <a:cs typeface="Arial"/>
            </a:rPr>
            <a:t>8.00 allowable</a:t>
          </a:r>
        </a:p>
        <a:p>
          <a:pPr algn="ctr" rtl="0">
            <a:defRPr sz="1000"/>
          </a:pPr>
          <a:r>
            <a:rPr lang="en-US" sz="1000" b="0" i="0" strike="noStrike">
              <a:solidFill>
                <a:srgbClr val="FF0000"/>
              </a:solidFill>
              <a:latin typeface="Arial"/>
              <a:cs typeface="Arial"/>
            </a:rPr>
            <a:t>8.50 allowable</a:t>
          </a:r>
        </a:p>
        <a:p>
          <a:pPr algn="ctr" rtl="0">
            <a:defRPr sz="1000"/>
          </a:pPr>
          <a:r>
            <a:rPr lang="en-US" sz="1000" b="0" i="0" strike="noStrike">
              <a:solidFill>
                <a:srgbClr val="FF0000"/>
              </a:solidFill>
              <a:latin typeface="Arial"/>
              <a:cs typeface="Arial"/>
            </a:rPr>
            <a:t>8.55 incorrect entry</a:t>
          </a:r>
        </a:p>
      </xdr:txBody>
    </xdr:sp>
    <xdr:clientData/>
  </xdr:twoCellAnchor>
  <xdr:twoCellAnchor>
    <xdr:from>
      <xdr:col>8</xdr:col>
      <xdr:colOff>1543050</xdr:colOff>
      <xdr:row>35</xdr:row>
      <xdr:rowOff>142875</xdr:rowOff>
    </xdr:from>
    <xdr:to>
      <xdr:col>9</xdr:col>
      <xdr:colOff>342900</xdr:colOff>
      <xdr:row>35</xdr:row>
      <xdr:rowOff>142875</xdr:rowOff>
    </xdr:to>
    <xdr:sp macro="" textlink="">
      <xdr:nvSpPr>
        <xdr:cNvPr id="1032" name="Line 8">
          <a:extLst>
            <a:ext uri="{FF2B5EF4-FFF2-40B4-BE49-F238E27FC236}">
              <a16:creationId xmlns:a16="http://schemas.microsoft.com/office/drawing/2014/main" id="{00000000-0008-0000-0000-000008040000}"/>
            </a:ext>
          </a:extLst>
        </xdr:cNvPr>
        <xdr:cNvSpPr>
          <a:spLocks noChangeShapeType="1"/>
        </xdr:cNvSpPr>
      </xdr:nvSpPr>
      <xdr:spPr bwMode="auto">
        <a:xfrm flipV="1">
          <a:off x="5114925" y="7210425"/>
          <a:ext cx="95250" cy="0"/>
        </a:xfrm>
        <a:prstGeom prst="line">
          <a:avLst/>
        </a:prstGeom>
        <a:noFill/>
        <a:ln w="9525">
          <a:solidFill>
            <a:srgbClr val="000000"/>
          </a:solidFill>
          <a:round/>
          <a:headEnd/>
          <a:tailEnd type="triangle" w="med" len="med"/>
        </a:ln>
        <a:effectLst>
          <a:outerShdw dist="35921" dir="2700000" algn="ctr" rotWithShape="0">
            <a:srgbClr val="808080">
              <a:alpha val="50000"/>
            </a:srgbClr>
          </a:outerShdw>
        </a:effectLst>
      </xdr:spPr>
      <xdr:txBody>
        <a:bodyPr/>
        <a:lstStyle/>
        <a:p>
          <a:endParaRPr lang="en-US"/>
        </a:p>
      </xdr:txBody>
    </xdr:sp>
    <xdr:clientData/>
  </xdr:twoCellAnchor>
  <xdr:twoCellAnchor>
    <xdr:from>
      <xdr:col>18</xdr:col>
      <xdr:colOff>20955</xdr:colOff>
      <xdr:row>20</xdr:row>
      <xdr:rowOff>139065</xdr:rowOff>
    </xdr:from>
    <xdr:to>
      <xdr:col>21</xdr:col>
      <xdr:colOff>447675</xdr:colOff>
      <xdr:row>22</xdr:row>
      <xdr:rowOff>106680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9942195" y="4017645"/>
          <a:ext cx="2080260" cy="302895"/>
        </a:xfrm>
        <a:prstGeom prst="rect">
          <a:avLst/>
        </a:prstGeom>
        <a:solidFill>
          <a:srgbClr val="99CCFF"/>
        </a:solidFill>
        <a:ln w="9525">
          <a:solidFill>
            <a:srgbClr val="000000"/>
          </a:solidFill>
          <a:miter lim="800000"/>
          <a:headEnd/>
          <a:tailEnd/>
        </a:ln>
      </xdr:spPr>
      <xdr:txBody>
        <a:bodyPr vertOverflow="clip" wrap="square" lIns="36576" tIns="32004" rIns="36576" bIns="0" anchor="t" upright="1"/>
        <a:lstStyle/>
        <a:p>
          <a:pPr algn="ctr" rtl="0">
            <a:defRPr sz="1000"/>
          </a:pPr>
          <a:r>
            <a:rPr lang="en-US" sz="1400" b="1" i="1" strike="noStrike">
              <a:solidFill>
                <a:srgbClr val="000000"/>
              </a:solidFill>
              <a:latin typeface="Arial"/>
              <a:cs typeface="Arial"/>
            </a:rPr>
            <a:t>REFERENCE TOOLSET</a:t>
          </a:r>
        </a:p>
      </xdr:txBody>
    </xdr:sp>
    <xdr:clientData/>
  </xdr:twoCellAnchor>
  <xdr:twoCellAnchor>
    <xdr:from>
      <xdr:col>3</xdr:col>
      <xdr:colOff>247650</xdr:colOff>
      <xdr:row>25</xdr:row>
      <xdr:rowOff>190500</xdr:rowOff>
    </xdr:from>
    <xdr:to>
      <xdr:col>3</xdr:col>
      <xdr:colOff>638175</xdr:colOff>
      <xdr:row>25</xdr:row>
      <xdr:rowOff>190501</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762125" y="4857750"/>
          <a:ext cx="390525"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95250</xdr:colOff>
          <xdr:row>12</xdr:row>
          <xdr:rowOff>19050</xdr:rowOff>
        </xdr:from>
        <xdr:to>
          <xdr:col>11</xdr:col>
          <xdr:colOff>590550</xdr:colOff>
          <xdr:row>13</xdr:row>
          <xdr:rowOff>66675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1</xdr:row>
          <xdr:rowOff>47625</xdr:rowOff>
        </xdr:from>
        <xdr:to>
          <xdr:col>15</xdr:col>
          <xdr:colOff>85725</xdr:colOff>
          <xdr:row>2</xdr:row>
          <xdr:rowOff>85725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85725</xdr:rowOff>
        </xdr:from>
        <xdr:to>
          <xdr:col>15</xdr:col>
          <xdr:colOff>666750</xdr:colOff>
          <xdr:row>8</xdr:row>
          <xdr:rowOff>133350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 HIRE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xdr:row>
          <xdr:rowOff>142875</xdr:rowOff>
        </xdr:from>
        <xdr:to>
          <xdr:col>15</xdr:col>
          <xdr:colOff>666750</xdr:colOff>
          <xdr:row>10</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REHIRE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123825</xdr:rowOff>
        </xdr:from>
        <xdr:to>
          <xdr:col>15</xdr:col>
          <xdr:colOff>666750</xdr:colOff>
          <xdr:row>10</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ADD ADDITIONAL - PA FORM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xdr:row>
          <xdr:rowOff>171450</xdr:rowOff>
        </xdr:from>
        <xdr:to>
          <xdr:col>15</xdr:col>
          <xdr:colOff>666750</xdr:colOff>
          <xdr:row>12</xdr:row>
          <xdr:rowOff>47625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REVISED - COMPLETE PAY ADJUSTMENT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9525</xdr:rowOff>
        </xdr:from>
        <xdr:to>
          <xdr:col>15</xdr:col>
          <xdr:colOff>504825</xdr:colOff>
          <xdr:row>32</xdr:row>
          <xdr:rowOff>47625</xdr:rowOff>
        </xdr:to>
        <xdr:sp macro="" textlink="">
          <xdr:nvSpPr>
            <xdr:cNvPr id="1154" name="Drop Dow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19050</xdr:rowOff>
        </xdr:from>
        <xdr:to>
          <xdr:col>15</xdr:col>
          <xdr:colOff>504825</xdr:colOff>
          <xdr:row>33</xdr:row>
          <xdr:rowOff>66675</xdr:rowOff>
        </xdr:to>
        <xdr:sp macro="" textlink="">
          <xdr:nvSpPr>
            <xdr:cNvPr id="1155" name="Drop Dow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19050</xdr:rowOff>
        </xdr:from>
        <xdr:to>
          <xdr:col>15</xdr:col>
          <xdr:colOff>504825</xdr:colOff>
          <xdr:row>34</xdr:row>
          <xdr:rowOff>76200</xdr:rowOff>
        </xdr:to>
        <xdr:sp macro="" textlink="">
          <xdr:nvSpPr>
            <xdr:cNvPr id="1156" name="Drop Dow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0</xdr:rowOff>
        </xdr:from>
        <xdr:to>
          <xdr:col>15</xdr:col>
          <xdr:colOff>504825</xdr:colOff>
          <xdr:row>31</xdr:row>
          <xdr:rowOff>38100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381000</xdr:colOff>
      <xdr:row>60</xdr:row>
      <xdr:rowOff>19050</xdr:rowOff>
    </xdr:from>
    <xdr:to>
      <xdr:col>0</xdr:col>
      <xdr:colOff>6648450</xdr:colOff>
      <xdr:row>60</xdr:row>
      <xdr:rowOff>504825</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5393650"/>
          <a:ext cx="626745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Purdue">
      <a:dk1>
        <a:sysClr val="windowText" lastClr="000000"/>
      </a:dk1>
      <a:lt1>
        <a:sysClr val="window" lastClr="FFFFFF"/>
      </a:lt1>
      <a:dk2>
        <a:srgbClr val="555960"/>
      </a:dk2>
      <a:lt2>
        <a:srgbClr val="C4BFC0"/>
      </a:lt2>
      <a:accent1>
        <a:srgbClr val="CFB991"/>
      </a:accent1>
      <a:accent2>
        <a:srgbClr val="DAAA00"/>
      </a:accent2>
      <a:accent3>
        <a:srgbClr val="DDB945"/>
      </a:accent3>
      <a:accent4>
        <a:srgbClr val="EBD99F"/>
      </a:accent4>
      <a:accent5>
        <a:srgbClr val="9D9795"/>
      </a:accent5>
      <a:accent6>
        <a:srgbClr val="C4BFC0"/>
      </a:accent6>
      <a:hlink>
        <a:srgbClr val="8E6F3E"/>
      </a:hlink>
      <a:folHlink>
        <a:srgbClr val="8E6F3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urdue.edu/hr/paytimepractices/summerpay/index.php" TargetMode="External"/><Relationship Id="rId1" Type="http://schemas.openxmlformats.org/officeDocument/2006/relationships/hyperlink" Target="https://www.purdue.edu/hr/Compensation/policies/pdf/University_Holiday_Pay_Procedur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1"/>
  <sheetViews>
    <sheetView showGridLines="0" topLeftCell="A15" zoomScaleNormal="100" workbookViewId="0">
      <selection activeCell="B11" sqref="B11"/>
    </sheetView>
  </sheetViews>
  <sheetFormatPr defaultColWidth="9.140625" defaultRowHeight="12.75" x14ac:dyDescent="0.2"/>
  <cols>
    <col min="1" max="1" width="1" customWidth="1"/>
    <col min="2" max="2" width="20.42578125" customWidth="1"/>
    <col min="3" max="3" width="1.28515625" customWidth="1"/>
    <col min="4" max="4" width="10.42578125" customWidth="1"/>
    <col min="5" max="5" width="11.5703125" customWidth="1"/>
    <col min="6" max="6" width="2.42578125" customWidth="1"/>
    <col min="7" max="7" width="19.140625" customWidth="1"/>
    <col min="8" max="8" width="1.42578125" customWidth="1"/>
    <col min="9" max="9" width="8.140625" customWidth="1"/>
    <col min="10" max="10" width="1.42578125" customWidth="1"/>
    <col min="11" max="11" width="2.140625" customWidth="1"/>
    <col min="12" max="12" width="12.140625" customWidth="1"/>
    <col min="13" max="13" width="7.42578125" customWidth="1"/>
    <col min="14" max="14" width="2.140625" customWidth="1"/>
    <col min="15" max="15" width="7.7109375" customWidth="1"/>
    <col min="16" max="16" width="12.7109375" customWidth="1"/>
    <col min="17" max="17" width="22.42578125" customWidth="1"/>
    <col min="18" max="18" width="2.28515625" customWidth="1"/>
    <col min="19" max="19" width="8.28515625" customWidth="1"/>
    <col min="20" max="20" width="8.140625" customWidth="1"/>
    <col min="21" max="21" width="7.7109375" customWidth="1"/>
    <col min="22" max="22" width="8" customWidth="1"/>
    <col min="23" max="23" width="1.85546875" customWidth="1"/>
    <col min="24" max="24" width="1.7109375" customWidth="1"/>
    <col min="25" max="26" width="9.140625" customWidth="1"/>
  </cols>
  <sheetData>
    <row r="1" spans="1:23" ht="18" x14ac:dyDescent="0.2">
      <c r="A1" s="209" t="s">
        <v>143</v>
      </c>
      <c r="B1" s="209"/>
      <c r="C1" s="209"/>
      <c r="D1" s="209"/>
      <c r="E1" s="209"/>
      <c r="F1" s="209"/>
      <c r="G1" s="209"/>
      <c r="H1" s="209"/>
      <c r="I1" s="209"/>
      <c r="J1" s="209"/>
      <c r="K1" s="209"/>
      <c r="L1" s="209"/>
      <c r="M1" s="209"/>
      <c r="N1" s="209"/>
      <c r="O1" s="209"/>
    </row>
    <row r="2" spans="1:23" ht="13.5" x14ac:dyDescent="0.2">
      <c r="A2" s="208" t="s">
        <v>144</v>
      </c>
      <c r="B2" s="208"/>
      <c r="C2" s="208"/>
      <c r="D2" s="208"/>
      <c r="E2" s="208"/>
      <c r="F2" s="208"/>
      <c r="G2" s="208"/>
      <c r="H2" s="208"/>
      <c r="I2" s="208"/>
      <c r="J2" s="208"/>
      <c r="K2" s="208"/>
      <c r="L2" s="208"/>
      <c r="M2" s="208"/>
      <c r="N2" s="208"/>
      <c r="O2" s="208"/>
      <c r="P2" s="54" t="s">
        <v>65</v>
      </c>
    </row>
    <row r="3" spans="1:23" ht="14.25" x14ac:dyDescent="0.2">
      <c r="A3" s="210" t="s">
        <v>145</v>
      </c>
      <c r="B3" s="210"/>
      <c r="C3" s="210"/>
      <c r="D3" s="210"/>
      <c r="E3" s="210"/>
      <c r="F3" s="210"/>
      <c r="G3" s="210"/>
      <c r="H3" s="210"/>
      <c r="I3" s="210"/>
      <c r="J3" s="210"/>
      <c r="K3" s="210"/>
      <c r="L3" s="210"/>
      <c r="M3" s="210"/>
      <c r="N3" s="210"/>
      <c r="O3" s="210"/>
      <c r="P3" s="54" t="s">
        <v>64</v>
      </c>
    </row>
    <row r="4" spans="1:23" ht="13.5" thickBot="1" x14ac:dyDescent="0.25">
      <c r="B4" s="5" t="s">
        <v>62</v>
      </c>
    </row>
    <row r="5" spans="1:23" ht="16.5" thickBot="1" x14ac:dyDescent="0.3">
      <c r="A5" s="80"/>
      <c r="B5" s="171"/>
    </row>
    <row r="6" spans="1:23" x14ac:dyDescent="0.2">
      <c r="L6" s="53" t="s">
        <v>47</v>
      </c>
      <c r="M6" s="175"/>
      <c r="N6" s="54" t="s">
        <v>48</v>
      </c>
      <c r="O6" s="175"/>
      <c r="P6" s="54" t="s">
        <v>49</v>
      </c>
    </row>
    <row r="7" spans="1:23" ht="14.25" x14ac:dyDescent="0.2">
      <c r="L7" s="10"/>
      <c r="M7" s="10"/>
    </row>
    <row r="8" spans="1:23" ht="13.5" thickBot="1" x14ac:dyDescent="0.25">
      <c r="B8" s="5" t="s">
        <v>63</v>
      </c>
      <c r="C8" s="5"/>
      <c r="D8" s="62" t="s">
        <v>66</v>
      </c>
      <c r="G8" s="62" t="s">
        <v>67</v>
      </c>
      <c r="L8" s="49"/>
      <c r="M8" s="52"/>
      <c r="N8" s="52"/>
      <c r="O8" s="52"/>
      <c r="P8" s="4"/>
    </row>
    <row r="9" spans="1:23" ht="16.5" thickBot="1" x14ac:dyDescent="0.3">
      <c r="B9" s="172"/>
      <c r="C9" s="8"/>
      <c r="D9" s="280"/>
      <c r="E9" s="281"/>
      <c r="F9" s="9"/>
      <c r="G9" s="280"/>
      <c r="H9" s="283"/>
      <c r="I9" s="281"/>
      <c r="J9" s="9"/>
      <c r="K9" s="9"/>
      <c r="L9" s="6"/>
      <c r="P9" s="7"/>
    </row>
    <row r="10" spans="1:23" ht="15" thickBot="1" x14ac:dyDescent="0.25">
      <c r="B10" s="5" t="s">
        <v>83</v>
      </c>
      <c r="C10" s="5"/>
      <c r="L10" s="6"/>
      <c r="N10" s="10"/>
      <c r="P10" s="7"/>
    </row>
    <row r="11" spans="1:23" ht="16.5" thickBot="1" x14ac:dyDescent="0.3">
      <c r="B11" s="171" t="s">
        <v>2</v>
      </c>
      <c r="C11" s="8"/>
      <c r="F11" s="284"/>
      <c r="G11" s="285"/>
      <c r="H11" s="285"/>
      <c r="I11" s="285"/>
      <c r="J11" s="286"/>
      <c r="L11" s="6"/>
      <c r="P11" s="7"/>
      <c r="S11" s="19"/>
      <c r="T11" s="19"/>
    </row>
    <row r="12" spans="1:23" ht="15" thickBot="1" x14ac:dyDescent="0.25">
      <c r="B12" s="11" t="s">
        <v>32</v>
      </c>
      <c r="C12" s="11"/>
      <c r="D12" s="218" t="s">
        <v>31</v>
      </c>
      <c r="E12" s="218"/>
      <c r="F12" s="11"/>
      <c r="G12" s="282" t="s">
        <v>24</v>
      </c>
      <c r="H12" s="282"/>
      <c r="I12" s="282"/>
      <c r="J12" s="11"/>
      <c r="K12" s="11"/>
      <c r="L12" s="6"/>
      <c r="N12" s="10"/>
      <c r="P12" s="7"/>
      <c r="S12" s="15" t="s">
        <v>151</v>
      </c>
      <c r="T12" s="15" t="s">
        <v>152</v>
      </c>
    </row>
    <row r="13" spans="1:23" ht="16.5" thickBot="1" x14ac:dyDescent="0.3">
      <c r="B13" s="172"/>
      <c r="C13" s="8"/>
      <c r="D13" s="219"/>
      <c r="E13" s="220"/>
      <c r="F13" s="8"/>
      <c r="G13" s="8"/>
      <c r="H13" s="8"/>
      <c r="I13" s="8"/>
      <c r="J13" s="8"/>
      <c r="K13" s="8"/>
      <c r="L13" s="6"/>
      <c r="M13" s="215"/>
      <c r="N13" s="215"/>
      <c r="O13" s="215"/>
      <c r="P13" s="216"/>
      <c r="Q13" s="19"/>
      <c r="R13" s="26" t="s">
        <v>150</v>
      </c>
      <c r="S13" s="198">
        <f>'MAX DAYS'!E2</f>
        <v>45792</v>
      </c>
      <c r="T13" s="199">
        <f>'MAX DAYS'!H2</f>
        <v>45886</v>
      </c>
    </row>
    <row r="14" spans="1:23" ht="13.5" thickBot="1" x14ac:dyDescent="0.25">
      <c r="B14" s="11" t="s">
        <v>124</v>
      </c>
      <c r="C14" s="11"/>
      <c r="L14" s="50"/>
      <c r="M14" s="38"/>
      <c r="N14" s="38"/>
      <c r="O14" s="38"/>
      <c r="P14" s="51"/>
      <c r="Q14" s="19"/>
      <c r="R14" s="26" t="s">
        <v>80</v>
      </c>
      <c r="S14" s="200">
        <f>'MAX DAYS'!F2</f>
        <v>45791</v>
      </c>
      <c r="T14" s="199">
        <f>'MAX DAYS'!H4</f>
        <v>45886</v>
      </c>
    </row>
    <row r="15" spans="1:23" ht="16.5" thickBot="1" x14ac:dyDescent="0.3">
      <c r="B15" s="173"/>
      <c r="C15" s="13"/>
      <c r="Q15" s="19"/>
      <c r="R15" s="26" t="s">
        <v>1</v>
      </c>
      <c r="S15" s="201">
        <f>'MAX DAYS'!G2</f>
        <v>45796</v>
      </c>
      <c r="T15" s="199">
        <f>'MAX DAYS'!H4</f>
        <v>45886</v>
      </c>
    </row>
    <row r="16" spans="1:23" ht="15.75" x14ac:dyDescent="0.25">
      <c r="B16" s="13"/>
      <c r="C16" s="13"/>
      <c r="T16" s="14"/>
      <c r="U16" s="14"/>
      <c r="V16" s="14"/>
      <c r="W16" s="14"/>
    </row>
    <row r="17" spans="2:26" ht="13.5" thickBot="1" x14ac:dyDescent="0.25">
      <c r="T17" s="15"/>
      <c r="U17" s="15"/>
      <c r="V17" s="15"/>
      <c r="W17" s="15"/>
    </row>
    <row r="18" spans="2:26" ht="24" thickBot="1" x14ac:dyDescent="0.4">
      <c r="B18" s="222" t="str">
        <f>'MAX DAYS'!G16</f>
        <v>24/25 Full Time Annual Salary</v>
      </c>
      <c r="C18" s="223"/>
      <c r="D18" s="223"/>
      <c r="E18" s="224"/>
      <c r="F18" s="14"/>
      <c r="G18" s="14"/>
      <c r="H18" s="14"/>
      <c r="I18" s="14"/>
      <c r="J18" s="225" t="str">
        <f>'MAX DAYS'!G17</f>
        <v>25/26 Full Time Annual Salary</v>
      </c>
      <c r="K18" s="226"/>
      <c r="L18" s="226"/>
      <c r="M18" s="226"/>
      <c r="N18" s="226"/>
      <c r="O18" s="226"/>
      <c r="P18" s="227"/>
      <c r="T18" s="60"/>
      <c r="U18" s="60"/>
      <c r="V18" s="60"/>
      <c r="W18" s="60"/>
    </row>
    <row r="19" spans="2:26" ht="13.5" thickBot="1" x14ac:dyDescent="0.25">
      <c r="B19" s="189" t="s">
        <v>6</v>
      </c>
      <c r="C19" s="15"/>
      <c r="D19" s="221" t="s">
        <v>13</v>
      </c>
      <c r="E19" s="221"/>
      <c r="F19" s="15"/>
      <c r="J19" s="217" t="s">
        <v>14</v>
      </c>
      <c r="K19" s="217"/>
      <c r="L19" s="217"/>
      <c r="M19" s="217"/>
      <c r="N19" s="15"/>
      <c r="O19" s="217" t="s">
        <v>15</v>
      </c>
      <c r="P19" s="217"/>
    </row>
    <row r="20" spans="2:26" ht="16.5" thickBot="1" x14ac:dyDescent="0.3">
      <c r="B20" s="174"/>
      <c r="C20" s="16"/>
      <c r="D20" s="290">
        <f>B20</f>
        <v>0</v>
      </c>
      <c r="E20" s="291"/>
      <c r="F20" s="16"/>
      <c r="J20" s="290"/>
      <c r="K20" s="313"/>
      <c r="L20" s="313"/>
      <c r="M20" s="291"/>
      <c r="N20" s="16"/>
      <c r="O20" s="290">
        <f>J20</f>
        <v>0</v>
      </c>
      <c r="P20" s="291"/>
    </row>
    <row r="21" spans="2:26" x14ac:dyDescent="0.2">
      <c r="B21" s="190" t="s">
        <v>25</v>
      </c>
      <c r="C21" s="12"/>
      <c r="D21" s="289" t="s">
        <v>26</v>
      </c>
      <c r="E21" s="289"/>
      <c r="F21" s="12"/>
      <c r="J21" s="314" t="s">
        <v>4</v>
      </c>
      <c r="K21" s="314"/>
      <c r="L21" s="314"/>
      <c r="M21" s="314"/>
      <c r="N21" s="12"/>
      <c r="O21" s="314" t="s">
        <v>33</v>
      </c>
      <c r="P21" s="314"/>
      <c r="R21" s="156"/>
      <c r="S21" s="157"/>
      <c r="T21" s="157"/>
      <c r="U21" s="157"/>
      <c r="V21" s="157"/>
      <c r="W21" s="158"/>
    </row>
    <row r="22" spans="2:26" x14ac:dyDescent="0.2">
      <c r="B22" s="179">
        <f>ROUND((((B20*0.02778)/5)*$B$15),2)</f>
        <v>0</v>
      </c>
      <c r="C22" s="17"/>
      <c r="D22" s="292">
        <f>ROUND((((D20*0.02778)/5)*$B$15),2)</f>
        <v>0</v>
      </c>
      <c r="E22" s="293"/>
      <c r="F22" s="17"/>
      <c r="G22" s="24"/>
      <c r="J22" s="315">
        <f>ROUND((((J20*0.02778)/5)*$B$15),2)</f>
        <v>0</v>
      </c>
      <c r="K22" s="316"/>
      <c r="L22" s="316"/>
      <c r="M22" s="317"/>
      <c r="N22" s="17"/>
      <c r="O22" s="292">
        <f>ROUND((((O20*0.02778)/5)*$B$15),2)</f>
        <v>0</v>
      </c>
      <c r="P22" s="293"/>
      <c r="R22" s="159"/>
      <c r="S22" s="145"/>
      <c r="T22" s="145"/>
      <c r="U22" s="145"/>
      <c r="V22" s="145"/>
      <c r="W22" s="160"/>
    </row>
    <row r="23" spans="2:26" ht="13.5" thickBot="1" x14ac:dyDescent="0.25">
      <c r="B23" s="17"/>
      <c r="C23" s="17"/>
      <c r="D23" s="18"/>
      <c r="E23" s="18"/>
      <c r="F23" s="18"/>
      <c r="G23" s="18"/>
      <c r="H23" s="18"/>
      <c r="I23" s="18"/>
      <c r="J23" s="18"/>
      <c r="K23" s="18"/>
      <c r="L23" s="18"/>
      <c r="M23" s="18"/>
      <c r="N23" s="18"/>
      <c r="O23" s="17"/>
      <c r="P23" s="18"/>
      <c r="R23" s="159"/>
      <c r="S23" s="145"/>
      <c r="T23" s="145"/>
      <c r="U23" s="145"/>
      <c r="V23" s="145"/>
      <c r="W23" s="160"/>
    </row>
    <row r="24" spans="2:26" ht="13.5" thickBot="1" x14ac:dyDescent="0.25">
      <c r="E24" s="296" t="s">
        <v>54</v>
      </c>
      <c r="F24" s="297"/>
      <c r="G24" s="297"/>
      <c r="H24" s="297"/>
      <c r="I24" s="298"/>
      <c r="J24" s="19"/>
      <c r="K24" s="318" t="s">
        <v>70</v>
      </c>
      <c r="L24" s="319"/>
      <c r="M24" s="298"/>
      <c r="P24" s="20"/>
      <c r="R24" s="159"/>
      <c r="S24" s="145"/>
      <c r="T24" s="145"/>
      <c r="U24" s="145"/>
      <c r="V24" s="145"/>
      <c r="W24" s="160"/>
    </row>
    <row r="25" spans="2:26" ht="15.75" x14ac:dyDescent="0.25">
      <c r="E25" s="299" t="s">
        <v>6</v>
      </c>
      <c r="F25" s="300"/>
      <c r="G25" s="287" t="str">
        <f>HLOOKUP(B$11,timeframe,2)</f>
        <v>05/15/25-5/31/25</v>
      </c>
      <c r="H25" s="301"/>
      <c r="I25" s="176"/>
      <c r="J25" s="93" t="str">
        <f>IF($I25&gt;S$30, "    Max Days Exceeded","")</f>
        <v/>
      </c>
      <c r="K25" s="94"/>
      <c r="L25" s="21"/>
      <c r="M25" s="95">
        <f>IF(S$30-$I25&gt;=0, S$30-$I25,"by " &amp; $I25-S$30)</f>
        <v>12</v>
      </c>
      <c r="N25" s="21"/>
      <c r="O25" s="21"/>
      <c r="P25" s="21"/>
      <c r="Q25" s="57"/>
      <c r="R25" s="159"/>
      <c r="S25" s="145"/>
      <c r="T25" s="145"/>
      <c r="U25" s="145"/>
      <c r="V25" s="145"/>
      <c r="W25" s="160"/>
    </row>
    <row r="26" spans="2:26" ht="15.75" x14ac:dyDescent="0.25">
      <c r="E26" s="299" t="s">
        <v>13</v>
      </c>
      <c r="F26" s="300"/>
      <c r="G26" s="287" t="str">
        <f>HLOOKUP(B$11,timeframe,3)</f>
        <v>06/01/25-6/30/25</v>
      </c>
      <c r="H26" s="288"/>
      <c r="I26" s="177"/>
      <c r="J26" s="93" t="str">
        <f>IF($I26&gt;T$30, "    Max Days Exceeded","")</f>
        <v/>
      </c>
      <c r="K26" s="96"/>
      <c r="L26" s="97"/>
      <c r="M26" s="98">
        <f>IF(T$30-$I26&gt;=0, T$30-$I26,"by " &amp; $I26-T$30)</f>
        <v>21</v>
      </c>
      <c r="N26" s="21"/>
      <c r="O26" s="21"/>
      <c r="P26" s="5"/>
      <c r="Q26" s="58"/>
      <c r="R26" s="159"/>
      <c r="S26" s="145"/>
      <c r="T26" s="145"/>
      <c r="U26" s="145"/>
      <c r="V26" s="145"/>
      <c r="W26" s="160"/>
    </row>
    <row r="27" spans="2:26" ht="15.75" x14ac:dyDescent="0.25">
      <c r="E27" s="302" t="s">
        <v>14</v>
      </c>
      <c r="F27" s="303"/>
      <c r="G27" s="294" t="str">
        <f>HLOOKUP(B$11,timeframe,4)</f>
        <v>07/01/25-7/31/25</v>
      </c>
      <c r="H27" s="295"/>
      <c r="I27" s="177"/>
      <c r="J27" s="93" t="str">
        <f>IF($I27&gt;U$30, "    Max Days Exceeded","")</f>
        <v/>
      </c>
      <c r="K27" s="96"/>
      <c r="L27" s="97"/>
      <c r="M27" s="98">
        <f>IF(U$30-$I27&gt;=0, U$30-$I27,"by " &amp; $I27-U$30)</f>
        <v>23</v>
      </c>
      <c r="N27" s="21"/>
      <c r="O27" s="21"/>
      <c r="P27" s="21"/>
      <c r="Q27" s="59"/>
      <c r="R27" s="159"/>
      <c r="S27" s="145"/>
      <c r="T27" s="145"/>
      <c r="U27" s="145"/>
      <c r="V27" s="145"/>
      <c r="W27" s="160"/>
      <c r="Z27" s="42"/>
    </row>
    <row r="28" spans="2:26" ht="16.5" thickBot="1" x14ac:dyDescent="0.3">
      <c r="E28" s="302" t="s">
        <v>15</v>
      </c>
      <c r="F28" s="303"/>
      <c r="G28" s="294" t="str">
        <f>HLOOKUP(B$11,timeframe,5)</f>
        <v>08/01/25-8/17/25</v>
      </c>
      <c r="H28" s="295"/>
      <c r="I28" s="178"/>
      <c r="J28" s="93" t="str">
        <f>IF($I28&gt;V$30, "    Max Days Exceeded","")</f>
        <v/>
      </c>
      <c r="K28" s="99"/>
      <c r="L28" s="100"/>
      <c r="M28" s="101">
        <f>IF(V$30-$I28&gt;=0, V$30-$I28,"by " &amp; $I28-V$30)</f>
        <v>11</v>
      </c>
      <c r="N28" s="21"/>
      <c r="O28" s="21"/>
      <c r="P28" s="21"/>
      <c r="R28" s="159"/>
      <c r="S28" s="146" t="s">
        <v>7</v>
      </c>
      <c r="T28" s="146" t="s">
        <v>7</v>
      </c>
      <c r="U28" s="146" t="s">
        <v>7</v>
      </c>
      <c r="V28" s="146" t="s">
        <v>7</v>
      </c>
      <c r="W28" s="161"/>
      <c r="Z28" s="77"/>
    </row>
    <row r="29" spans="2:26" ht="13.5" thickBot="1" x14ac:dyDescent="0.25">
      <c r="N29" s="312" t="s">
        <v>71</v>
      </c>
      <c r="O29" s="312"/>
      <c r="P29" s="312"/>
      <c r="R29" s="159"/>
      <c r="S29" s="147" t="s">
        <v>27</v>
      </c>
      <c r="T29" s="147" t="s">
        <v>28</v>
      </c>
      <c r="U29" s="148" t="s">
        <v>29</v>
      </c>
      <c r="V29" s="148" t="s">
        <v>30</v>
      </c>
      <c r="W29" s="162"/>
      <c r="Z29" s="42"/>
    </row>
    <row r="30" spans="2:26" ht="24" thickBot="1" x14ac:dyDescent="0.4">
      <c r="G30" s="278" t="s">
        <v>10</v>
      </c>
      <c r="H30" s="279"/>
      <c r="I30" s="191">
        <f>SUM(I25:I29)</f>
        <v>0</v>
      </c>
      <c r="J30" s="22"/>
      <c r="K30" s="22"/>
      <c r="N30" s="312"/>
      <c r="O30" s="312"/>
      <c r="P30" s="312"/>
      <c r="R30" s="159"/>
      <c r="S30" s="149">
        <f>DGET('MAX DAYS'!D4:G9,B11,S28:S29)</f>
        <v>12</v>
      </c>
      <c r="T30" s="149">
        <f>DGET('MAX DAYS'!D4:G9,B11,T28:T29)</f>
        <v>21</v>
      </c>
      <c r="U30" s="150">
        <f>DGET('MAX DAYS'!D4:G9,B11,U28:U29)</f>
        <v>23</v>
      </c>
      <c r="V30" s="150">
        <f>DGET('MAX DAYS'!D4:G9,B11,V28:V29)</f>
        <v>11</v>
      </c>
      <c r="W30" s="163"/>
      <c r="Z30" s="77"/>
    </row>
    <row r="31" spans="2:26" ht="16.5" thickBot="1" x14ac:dyDescent="0.3">
      <c r="D31" s="23"/>
      <c r="E31" s="154" t="s">
        <v>127</v>
      </c>
      <c r="F31" s="23"/>
      <c r="G31" s="229" t="str">
        <f>HLOOKUP(E$31,paydate,2)</f>
        <v>PP 05 - 05/31/25</v>
      </c>
      <c r="H31" s="229"/>
      <c r="J31" s="24"/>
      <c r="K31" s="24"/>
      <c r="L31" s="311">
        <f>ROUND((I25*B22),2)</f>
        <v>0</v>
      </c>
      <c r="M31" s="311"/>
      <c r="N31" s="25"/>
      <c r="O31" s="102"/>
      <c r="P31" s="103"/>
      <c r="R31" s="164"/>
      <c r="S31" s="165"/>
      <c r="T31" s="165"/>
      <c r="U31" s="165"/>
      <c r="V31" s="165"/>
      <c r="W31" s="166"/>
      <c r="Z31" s="62"/>
    </row>
    <row r="32" spans="2:26" ht="15.75" x14ac:dyDescent="0.25">
      <c r="D32" s="23"/>
      <c r="E32" s="23"/>
      <c r="F32" s="23"/>
      <c r="G32" s="229" t="str">
        <f>HLOOKUP(E$31,paydate,3)</f>
        <v>PP 06 - 06/28/25</v>
      </c>
      <c r="H32" s="229"/>
      <c r="J32" s="24"/>
      <c r="K32" s="24"/>
      <c r="L32" s="311">
        <f>ROUND((I26*D22),2)</f>
        <v>0</v>
      </c>
      <c r="M32" s="311"/>
      <c r="N32" s="25"/>
      <c r="O32" s="102"/>
      <c r="P32" s="103"/>
    </row>
    <row r="33" spans="1:16" ht="15.75" x14ac:dyDescent="0.25">
      <c r="G33" s="232" t="str">
        <f>HLOOKUP(E$31,paydate,4)</f>
        <v>PP 07 - 07/31/25</v>
      </c>
      <c r="H33" s="232"/>
      <c r="J33" s="24"/>
      <c r="K33" s="24"/>
      <c r="L33" s="311">
        <f>ROUND((I27*J22),2)</f>
        <v>0</v>
      </c>
      <c r="M33" s="311"/>
      <c r="N33" s="25"/>
      <c r="O33" s="102"/>
      <c r="P33" s="103"/>
    </row>
    <row r="34" spans="1:16" ht="15.75" x14ac:dyDescent="0.25">
      <c r="G34" s="232" t="str">
        <f>HLOOKUP(E$31,paydate,5)</f>
        <v>PP 08 - 08/29/25</v>
      </c>
      <c r="H34" s="232"/>
      <c r="J34" s="23"/>
      <c r="K34" s="23"/>
      <c r="L34" s="311">
        <f>ROUND((I28*O22),2)</f>
        <v>0</v>
      </c>
      <c r="M34" s="311"/>
      <c r="N34" s="25"/>
      <c r="O34" s="102"/>
      <c r="P34" s="103"/>
    </row>
    <row r="35" spans="1:16" x14ac:dyDescent="0.2">
      <c r="J35" s="23"/>
      <c r="K35" s="23"/>
      <c r="L35" s="25"/>
      <c r="M35" s="25"/>
      <c r="N35" s="25"/>
      <c r="O35" s="307"/>
      <c r="P35" s="307"/>
    </row>
    <row r="36" spans="1:16" ht="18.75" thickBot="1" x14ac:dyDescent="0.3">
      <c r="I36" s="26" t="s">
        <v>3</v>
      </c>
      <c r="L36" s="308">
        <f>L31+L32+L33+L34+L35</f>
        <v>0</v>
      </c>
      <c r="M36" s="308"/>
      <c r="N36" s="27"/>
      <c r="O36" s="309"/>
      <c r="P36" s="309"/>
    </row>
    <row r="37" spans="1:16" ht="19.5" thickTop="1" thickBot="1" x14ac:dyDescent="0.3">
      <c r="I37" s="26"/>
      <c r="L37" s="27"/>
      <c r="M37" s="27"/>
      <c r="N37" s="27"/>
      <c r="O37" s="310"/>
      <c r="P37" s="310"/>
    </row>
    <row r="38" spans="1:16" s="61" customFormat="1" ht="15.75" x14ac:dyDescent="0.2">
      <c r="A38" s="304" t="s">
        <v>50</v>
      </c>
      <c r="B38" s="305"/>
      <c r="C38" s="305"/>
      <c r="D38" s="305"/>
      <c r="E38" s="305"/>
      <c r="F38" s="305"/>
      <c r="G38" s="305"/>
      <c r="H38" s="305"/>
      <c r="I38" s="305"/>
      <c r="J38" s="305"/>
      <c r="K38" s="305"/>
      <c r="L38" s="305"/>
      <c r="M38" s="305"/>
      <c r="N38" s="305"/>
      <c r="O38" s="306"/>
      <c r="P38" s="306"/>
    </row>
    <row r="39" spans="1:16" x14ac:dyDescent="0.2">
      <c r="A39" s="55"/>
      <c r="B39" s="266" t="s">
        <v>51</v>
      </c>
      <c r="C39" s="52"/>
      <c r="D39" s="269" t="s">
        <v>42</v>
      </c>
      <c r="E39" s="270"/>
      <c r="G39" s="228" t="s">
        <v>69</v>
      </c>
      <c r="H39" s="228"/>
      <c r="I39" s="228"/>
      <c r="K39" s="271" t="s">
        <v>39</v>
      </c>
      <c r="L39" s="272"/>
      <c r="M39" s="273"/>
      <c r="O39" s="274" t="s">
        <v>40</v>
      </c>
      <c r="P39" s="274"/>
    </row>
    <row r="40" spans="1:16" ht="15.75" x14ac:dyDescent="0.25">
      <c r="A40" s="29"/>
      <c r="B40" s="267"/>
      <c r="D40" s="229" t="s">
        <v>41</v>
      </c>
      <c r="E40" s="229"/>
      <c r="F40" s="30">
        <v>0</v>
      </c>
      <c r="G40" s="212">
        <v>0</v>
      </c>
      <c r="H40" s="213"/>
      <c r="I40" s="214"/>
      <c r="J40" s="78"/>
      <c r="K40" s="250">
        <v>0</v>
      </c>
      <c r="L40" s="250"/>
      <c r="M40" s="250"/>
      <c r="N40" s="30">
        <f>I40-F40</f>
        <v>0</v>
      </c>
      <c r="O40" s="230">
        <f>K40-G40</f>
        <v>0</v>
      </c>
      <c r="P40" s="231"/>
    </row>
    <row r="41" spans="1:16" ht="15.75" x14ac:dyDescent="0.25">
      <c r="A41" s="29"/>
      <c r="B41" s="267"/>
      <c r="D41" s="229" t="s">
        <v>45</v>
      </c>
      <c r="E41" s="229"/>
      <c r="F41" s="30">
        <v>0</v>
      </c>
      <c r="G41" s="211">
        <v>0</v>
      </c>
      <c r="H41" s="211"/>
      <c r="I41" s="211"/>
      <c r="J41" s="30">
        <v>0</v>
      </c>
      <c r="K41" s="211">
        <v>0</v>
      </c>
      <c r="L41" s="211"/>
      <c r="M41" s="211"/>
      <c r="N41" s="30"/>
      <c r="O41" s="230">
        <f>K41-G41</f>
        <v>0</v>
      </c>
      <c r="P41" s="231"/>
    </row>
    <row r="42" spans="1:16" ht="15.75" x14ac:dyDescent="0.25">
      <c r="A42" s="29"/>
      <c r="B42" s="267"/>
      <c r="D42" s="232" t="s">
        <v>44</v>
      </c>
      <c r="E42" s="232"/>
      <c r="F42" s="30">
        <v>0</v>
      </c>
      <c r="G42" s="212">
        <v>0</v>
      </c>
      <c r="H42" s="213"/>
      <c r="I42" s="214"/>
      <c r="J42" s="30">
        <v>0</v>
      </c>
      <c r="K42" s="212">
        <v>0</v>
      </c>
      <c r="L42" s="213"/>
      <c r="M42" s="214"/>
      <c r="N42" s="30"/>
      <c r="O42" s="230">
        <f>K42-G42</f>
        <v>0</v>
      </c>
      <c r="P42" s="231"/>
    </row>
    <row r="43" spans="1:16" ht="15.75" x14ac:dyDescent="0.25">
      <c r="A43" s="56"/>
      <c r="B43" s="268"/>
      <c r="C43" s="38"/>
      <c r="D43" s="232" t="s">
        <v>43</v>
      </c>
      <c r="E43" s="232"/>
      <c r="F43" s="30">
        <v>0</v>
      </c>
      <c r="G43" s="211">
        <v>0</v>
      </c>
      <c r="H43" s="211"/>
      <c r="I43" s="211"/>
      <c r="J43" s="30">
        <v>0</v>
      </c>
      <c r="K43" s="211">
        <v>0</v>
      </c>
      <c r="L43" s="211"/>
      <c r="M43" s="211"/>
      <c r="N43" s="31"/>
      <c r="O43" s="230">
        <f>K43-G43</f>
        <v>0</v>
      </c>
      <c r="P43" s="231"/>
    </row>
    <row r="44" spans="1:16" ht="15.75" thickBot="1" x14ac:dyDescent="0.25">
      <c r="A44" s="32"/>
      <c r="B44" s="33"/>
      <c r="C44" s="28"/>
      <c r="D44" s="34"/>
      <c r="E44" s="34"/>
      <c r="F44" s="34"/>
      <c r="G44" s="35"/>
      <c r="H44" s="35"/>
      <c r="I44" s="35"/>
      <c r="J44" s="36"/>
      <c r="K44" s="36"/>
      <c r="L44" s="36"/>
      <c r="M44" s="36"/>
      <c r="N44" s="35"/>
      <c r="O44" s="35"/>
      <c r="P44" s="37"/>
    </row>
    <row r="45" spans="1:16" x14ac:dyDescent="0.2">
      <c r="B45" s="19" t="s">
        <v>11</v>
      </c>
      <c r="C45" s="19"/>
      <c r="O45" s="239"/>
      <c r="P45" s="239"/>
    </row>
    <row r="46" spans="1:16" ht="14.25" x14ac:dyDescent="0.2">
      <c r="A46" s="115"/>
      <c r="B46" s="252" t="s">
        <v>90</v>
      </c>
      <c r="C46" s="253"/>
      <c r="D46" s="251"/>
      <c r="E46" s="251"/>
      <c r="F46" s="251"/>
      <c r="G46" s="251"/>
      <c r="H46" s="251"/>
      <c r="I46" s="251"/>
      <c r="J46" s="251"/>
      <c r="K46" s="251"/>
      <c r="L46" s="251"/>
      <c r="M46" s="251"/>
      <c r="N46" s="251"/>
      <c r="O46" s="118"/>
      <c r="P46" s="119"/>
    </row>
    <row r="47" spans="1:16" ht="14.25" x14ac:dyDescent="0.2">
      <c r="A47" s="116"/>
      <c r="B47" s="254"/>
      <c r="C47" s="255"/>
      <c r="D47" s="255"/>
      <c r="E47" s="255"/>
      <c r="F47" s="255"/>
      <c r="G47" s="255"/>
      <c r="H47" s="255"/>
      <c r="I47" s="255"/>
      <c r="J47" s="255"/>
      <c r="K47" s="255"/>
      <c r="L47" s="255"/>
      <c r="M47" s="255"/>
      <c r="N47" s="255"/>
      <c r="O47" s="255"/>
      <c r="P47" s="256"/>
    </row>
    <row r="48" spans="1:16" ht="14.25" x14ac:dyDescent="0.2">
      <c r="A48" s="116"/>
      <c r="B48" s="257"/>
      <c r="C48" s="258"/>
      <c r="D48" s="258"/>
      <c r="E48" s="258"/>
      <c r="F48" s="258"/>
      <c r="G48" s="258"/>
      <c r="H48" s="258"/>
      <c r="I48" s="258"/>
      <c r="J48" s="258"/>
      <c r="K48" s="258"/>
      <c r="L48" s="258"/>
      <c r="M48" s="258"/>
      <c r="N48" s="258"/>
      <c r="O48" s="258"/>
      <c r="P48" s="259"/>
    </row>
    <row r="49" spans="1:16" ht="14.25" x14ac:dyDescent="0.2">
      <c r="A49" s="117"/>
      <c r="B49" s="260"/>
      <c r="C49" s="261"/>
      <c r="D49" s="261"/>
      <c r="E49" s="261"/>
      <c r="F49" s="261"/>
      <c r="G49" s="261"/>
      <c r="H49" s="261"/>
      <c r="I49" s="261"/>
      <c r="J49" s="261"/>
      <c r="K49" s="261"/>
      <c r="L49" s="261"/>
      <c r="M49" s="261"/>
      <c r="N49" s="261"/>
      <c r="O49" s="261"/>
      <c r="P49" s="262"/>
    </row>
    <row r="50" spans="1:16" ht="13.5" thickBot="1" x14ac:dyDescent="0.25">
      <c r="B50" s="65" t="s">
        <v>52</v>
      </c>
      <c r="C50" s="40"/>
      <c r="D50" s="39"/>
      <c r="E50" s="39"/>
      <c r="F50" s="247"/>
      <c r="G50" s="248"/>
      <c r="H50" s="248"/>
      <c r="I50" s="248"/>
      <c r="J50" s="248"/>
      <c r="K50" s="248"/>
      <c r="L50" s="249"/>
      <c r="M50" s="14"/>
    </row>
    <row r="51" spans="1:16" ht="23.65" customHeight="1" thickBot="1" x14ac:dyDescent="0.25">
      <c r="B51" s="136" t="s">
        <v>122</v>
      </c>
      <c r="C51" s="275"/>
      <c r="D51" s="276"/>
      <c r="E51" s="276"/>
      <c r="F51" s="276"/>
      <c r="G51" s="276"/>
      <c r="H51" s="276"/>
      <c r="I51" s="276"/>
      <c r="J51" s="276"/>
      <c r="K51" s="276"/>
      <c r="L51" s="277"/>
      <c r="M51" s="41"/>
      <c r="N51" s="240" t="s">
        <v>35</v>
      </c>
      <c r="O51" s="241"/>
      <c r="P51" s="242"/>
    </row>
    <row r="52" spans="1:16" ht="20.65" customHeight="1" x14ac:dyDescent="0.2">
      <c r="B52" s="42" t="s">
        <v>34</v>
      </c>
      <c r="C52" s="43"/>
      <c r="D52" s="44"/>
      <c r="E52" s="44"/>
      <c r="F52" s="44"/>
      <c r="G52" s="44"/>
      <c r="H52" s="44"/>
      <c r="I52" s="45"/>
      <c r="J52" s="45"/>
      <c r="K52" s="46" t="s">
        <v>12</v>
      </c>
      <c r="L52" s="38"/>
      <c r="N52" s="243" t="s">
        <v>36</v>
      </c>
      <c r="O52" s="244"/>
      <c r="P52" s="245"/>
    </row>
    <row r="53" spans="1:16" x14ac:dyDescent="0.2">
      <c r="B53" t="s">
        <v>38</v>
      </c>
      <c r="C53" s="38"/>
      <c r="D53" s="47"/>
      <c r="E53" s="47"/>
      <c r="F53" s="47"/>
      <c r="G53" s="47"/>
      <c r="H53" s="47"/>
      <c r="K53" s="46" t="s">
        <v>12</v>
      </c>
      <c r="L53" s="38"/>
      <c r="N53" s="233"/>
      <c r="O53" s="234"/>
      <c r="P53" s="235"/>
    </row>
    <row r="54" spans="1:16" x14ac:dyDescent="0.2">
      <c r="B54" s="24"/>
      <c r="C54" s="52"/>
      <c r="K54" s="46"/>
      <c r="N54" s="236"/>
      <c r="O54" s="237"/>
      <c r="P54" s="238"/>
    </row>
    <row r="55" spans="1:16" ht="13.5" thickBot="1" x14ac:dyDescent="0.25">
      <c r="B55" s="246"/>
      <c r="C55" s="246"/>
      <c r="D55" s="246"/>
      <c r="E55" s="246"/>
      <c r="F55" s="246"/>
      <c r="G55" s="246"/>
      <c r="H55" s="246"/>
      <c r="I55" s="246"/>
      <c r="J55" s="246"/>
      <c r="K55" s="246"/>
      <c r="L55" s="246"/>
      <c r="M55" s="48"/>
      <c r="N55" s="263" t="s">
        <v>37</v>
      </c>
      <c r="O55" s="264"/>
      <c r="P55" s="265"/>
    </row>
    <row r="56" spans="1:16" x14ac:dyDescent="0.2">
      <c r="B56" s="111" t="s">
        <v>136</v>
      </c>
      <c r="C56" s="112"/>
      <c r="D56" s="112"/>
      <c r="E56" s="112"/>
      <c r="F56" s="112"/>
      <c r="P56" s="81" t="s">
        <v>75</v>
      </c>
    </row>
    <row r="57" spans="1:16" x14ac:dyDescent="0.2">
      <c r="L57" s="62"/>
      <c r="M57" s="62"/>
      <c r="N57" s="62"/>
      <c r="O57" s="62"/>
      <c r="P57" s="62"/>
    </row>
    <row r="58" spans="1:16" x14ac:dyDescent="0.2">
      <c r="N58" s="63"/>
      <c r="O58" s="63"/>
      <c r="P58" s="63"/>
    </row>
    <row r="61" spans="1:16" ht="20.25" x14ac:dyDescent="0.3">
      <c r="A61" s="64"/>
    </row>
  </sheetData>
  <sheetProtection sheet="1" selectLockedCells="1"/>
  <customSheetViews>
    <customSheetView guid="{BE8320D7-8A41-4651-A4B8-08B51B270370}" showPageBreaks="1" showGridLines="0" fitToPage="1" printArea="1" showRuler="0">
      <selection activeCell="C8" sqref="C8"/>
      <pageMargins left="0.75" right="0.75" top="1" bottom="1" header="0.5" footer="0.5"/>
      <pageSetup scale="70" orientation="portrait" r:id="rId1"/>
      <headerFooter alignWithMargins="0"/>
    </customSheetView>
  </customSheetViews>
  <mergeCells count="81">
    <mergeCell ref="G27:H27"/>
    <mergeCell ref="K24:M24"/>
    <mergeCell ref="O20:P20"/>
    <mergeCell ref="O21:P21"/>
    <mergeCell ref="O22:P22"/>
    <mergeCell ref="L31:M31"/>
    <mergeCell ref="L32:M32"/>
    <mergeCell ref="N29:P30"/>
    <mergeCell ref="J20:M20"/>
    <mergeCell ref="J21:M21"/>
    <mergeCell ref="J22:M22"/>
    <mergeCell ref="A38:P38"/>
    <mergeCell ref="G33:H33"/>
    <mergeCell ref="O35:P35"/>
    <mergeCell ref="L36:M36"/>
    <mergeCell ref="G34:H34"/>
    <mergeCell ref="O36:P36"/>
    <mergeCell ref="O37:P37"/>
    <mergeCell ref="L34:M34"/>
    <mergeCell ref="L33:M33"/>
    <mergeCell ref="G30:H30"/>
    <mergeCell ref="D9:E9"/>
    <mergeCell ref="G12:I12"/>
    <mergeCell ref="G9:I9"/>
    <mergeCell ref="F11:J11"/>
    <mergeCell ref="G26:H26"/>
    <mergeCell ref="D21:E21"/>
    <mergeCell ref="D20:E20"/>
    <mergeCell ref="D22:E22"/>
    <mergeCell ref="G28:H28"/>
    <mergeCell ref="E24:I24"/>
    <mergeCell ref="E25:F25"/>
    <mergeCell ref="E26:F26"/>
    <mergeCell ref="G25:H25"/>
    <mergeCell ref="E27:F27"/>
    <mergeCell ref="E28:F28"/>
    <mergeCell ref="B55:L55"/>
    <mergeCell ref="F50:L50"/>
    <mergeCell ref="D41:E41"/>
    <mergeCell ref="D42:E42"/>
    <mergeCell ref="G40:I40"/>
    <mergeCell ref="K40:M40"/>
    <mergeCell ref="D46:N46"/>
    <mergeCell ref="B46:C46"/>
    <mergeCell ref="B47:P49"/>
    <mergeCell ref="N55:P55"/>
    <mergeCell ref="B39:B43"/>
    <mergeCell ref="O42:P42"/>
    <mergeCell ref="D39:E39"/>
    <mergeCell ref="K39:M39"/>
    <mergeCell ref="O39:P39"/>
    <mergeCell ref="C51:L51"/>
    <mergeCell ref="N53:P54"/>
    <mergeCell ref="O45:P45"/>
    <mergeCell ref="O41:P41"/>
    <mergeCell ref="N51:P51"/>
    <mergeCell ref="N52:P52"/>
    <mergeCell ref="K43:M43"/>
    <mergeCell ref="O40:P40"/>
    <mergeCell ref="D43:E43"/>
    <mergeCell ref="G41:I41"/>
    <mergeCell ref="G42:I42"/>
    <mergeCell ref="G43:I43"/>
    <mergeCell ref="D40:E40"/>
    <mergeCell ref="O43:P43"/>
    <mergeCell ref="A2:O2"/>
    <mergeCell ref="A1:O1"/>
    <mergeCell ref="A3:O3"/>
    <mergeCell ref="K41:M41"/>
    <mergeCell ref="K42:M42"/>
    <mergeCell ref="M13:P13"/>
    <mergeCell ref="O19:P19"/>
    <mergeCell ref="J19:M19"/>
    <mergeCell ref="D12:E12"/>
    <mergeCell ref="D13:E13"/>
    <mergeCell ref="D19:E19"/>
    <mergeCell ref="B18:E18"/>
    <mergeCell ref="J18:P18"/>
    <mergeCell ref="G39:I39"/>
    <mergeCell ref="G32:H32"/>
    <mergeCell ref="G31:H31"/>
  </mergeCells>
  <phoneticPr fontId="2" type="noConversion"/>
  <dataValidations count="3">
    <dataValidation type="list" allowBlank="1" showInputMessage="1" showErrorMessage="1" sqref="C11" xr:uid="{00000000-0002-0000-0000-000000000000}">
      <formula1>"CA,FW,NC,WL"</formula1>
    </dataValidation>
    <dataValidation type="textLength" allowBlank="1" showInputMessage="1" showErrorMessage="1" errorTitle="Person ID" error="8 numbers is the maximum for the Person ID." sqref="B5" xr:uid="{00000000-0002-0000-0000-000001000000}">
      <formula1>0</formula1>
      <formula2>8</formula2>
    </dataValidation>
    <dataValidation type="textLength" allowBlank="1" showInputMessage="1" showErrorMessage="1" errorTitle="PERNR" error="8 numbers is the maximum for the PERNR." sqref="B9" xr:uid="{00000000-0002-0000-0000-000002000000}">
      <formula1>0</formula1>
      <formula2>8</formula2>
    </dataValidation>
  </dataValidations>
  <printOptions horizontalCentered="1"/>
  <pageMargins left="0" right="0" top="0" bottom="0" header="0.5" footer="0.5"/>
  <pageSetup scale="85" orientation="portrait" r:id="rId2"/>
  <headerFooter alignWithMargins="0"/>
  <cellWatches>
    <cellWatch r="I26"/>
  </cellWatches>
  <ignoredErrors>
    <ignoredError sqref="D20 O20"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40" r:id="rId5" name="Check Box 116">
              <controlPr defaultSize="0" autoFill="0" autoLine="0" autoPict="0">
                <anchor moveWithCells="1">
                  <from>
                    <xdr:col>11</xdr:col>
                    <xdr:colOff>95250</xdr:colOff>
                    <xdr:row>12</xdr:row>
                    <xdr:rowOff>19050</xdr:rowOff>
                  </from>
                  <to>
                    <xdr:col>11</xdr:col>
                    <xdr:colOff>590550</xdr:colOff>
                    <xdr:row>13</xdr:row>
                    <xdr:rowOff>66675</xdr:rowOff>
                  </to>
                </anchor>
              </controlPr>
            </control>
          </mc:Choice>
        </mc:AlternateContent>
        <mc:AlternateContent xmlns:mc="http://schemas.openxmlformats.org/markup-compatibility/2006">
          <mc:Choice Requires="x14">
            <control shapeId="1144" r:id="rId6" name="Check Box 120">
              <controlPr defaultSize="0" autoFill="0" autoLine="0" autoPict="0">
                <anchor moveWithCells="1">
                  <from>
                    <xdr:col>14</xdr:col>
                    <xdr:colOff>342900</xdr:colOff>
                    <xdr:row>1</xdr:row>
                    <xdr:rowOff>47625</xdr:rowOff>
                  </from>
                  <to>
                    <xdr:col>15</xdr:col>
                    <xdr:colOff>85725</xdr:colOff>
                    <xdr:row>2</xdr:row>
                    <xdr:rowOff>85725</xdr:rowOff>
                  </to>
                </anchor>
              </controlPr>
            </control>
          </mc:Choice>
        </mc:AlternateContent>
        <mc:AlternateContent xmlns:mc="http://schemas.openxmlformats.org/markup-compatibility/2006">
          <mc:Choice Requires="x14">
            <control shapeId="1147" r:id="rId7" name="Check Box 123">
              <controlPr defaultSize="0" autoFill="0" autoLine="0" autoPict="0">
                <anchor moveWithCells="1">
                  <from>
                    <xdr:col>11</xdr:col>
                    <xdr:colOff>95250</xdr:colOff>
                    <xdr:row>7</xdr:row>
                    <xdr:rowOff>85725</xdr:rowOff>
                  </from>
                  <to>
                    <xdr:col>15</xdr:col>
                    <xdr:colOff>666750</xdr:colOff>
                    <xdr:row>8</xdr:row>
                    <xdr:rowOff>133350</xdr:rowOff>
                  </to>
                </anchor>
              </controlPr>
            </control>
          </mc:Choice>
        </mc:AlternateContent>
        <mc:AlternateContent xmlns:mc="http://schemas.openxmlformats.org/markup-compatibility/2006">
          <mc:Choice Requires="x14">
            <control shapeId="1148" r:id="rId8" name="Check Box 124">
              <controlPr defaultSize="0" autoFill="0" autoLine="0" autoPict="0">
                <anchor moveWithCells="1">
                  <from>
                    <xdr:col>11</xdr:col>
                    <xdr:colOff>95250</xdr:colOff>
                    <xdr:row>8</xdr:row>
                    <xdr:rowOff>142875</xdr:rowOff>
                  </from>
                  <to>
                    <xdr:col>15</xdr:col>
                    <xdr:colOff>666750</xdr:colOff>
                    <xdr:row>10</xdr:row>
                    <xdr:rowOff>0</xdr:rowOff>
                  </to>
                </anchor>
              </controlPr>
            </control>
          </mc:Choice>
        </mc:AlternateContent>
        <mc:AlternateContent xmlns:mc="http://schemas.openxmlformats.org/markup-compatibility/2006">
          <mc:Choice Requires="x14">
            <control shapeId="1149" r:id="rId9" name="Check Box 125">
              <controlPr defaultSize="0" autoFill="0" autoLine="0" autoPict="0">
                <anchor moveWithCells="1">
                  <from>
                    <xdr:col>11</xdr:col>
                    <xdr:colOff>95250</xdr:colOff>
                    <xdr:row>9</xdr:row>
                    <xdr:rowOff>123825</xdr:rowOff>
                  </from>
                  <to>
                    <xdr:col>15</xdr:col>
                    <xdr:colOff>666750</xdr:colOff>
                    <xdr:row>10</xdr:row>
                    <xdr:rowOff>171450</xdr:rowOff>
                  </to>
                </anchor>
              </controlPr>
            </control>
          </mc:Choice>
        </mc:AlternateContent>
        <mc:AlternateContent xmlns:mc="http://schemas.openxmlformats.org/markup-compatibility/2006">
          <mc:Choice Requires="x14">
            <control shapeId="1150" r:id="rId10" name="Check Box 126">
              <controlPr defaultSize="0" autoFill="0" autoLine="0" autoPict="0">
                <anchor moveWithCells="1">
                  <from>
                    <xdr:col>11</xdr:col>
                    <xdr:colOff>95250</xdr:colOff>
                    <xdr:row>10</xdr:row>
                    <xdr:rowOff>171450</xdr:rowOff>
                  </from>
                  <to>
                    <xdr:col>15</xdr:col>
                    <xdr:colOff>666750</xdr:colOff>
                    <xdr:row>12</xdr:row>
                    <xdr:rowOff>47625</xdr:rowOff>
                  </to>
                </anchor>
              </controlPr>
            </control>
          </mc:Choice>
        </mc:AlternateContent>
        <mc:AlternateContent xmlns:mc="http://schemas.openxmlformats.org/markup-compatibility/2006">
          <mc:Choice Requires="x14">
            <control shapeId="1154" r:id="rId11" name="Drop Down 130">
              <controlPr locked="0" defaultSize="0" autoLine="0" autoPict="0">
                <anchor moveWithCells="1">
                  <from>
                    <xdr:col>14</xdr:col>
                    <xdr:colOff>9525</xdr:colOff>
                    <xdr:row>31</xdr:row>
                    <xdr:rowOff>9525</xdr:rowOff>
                  </from>
                  <to>
                    <xdr:col>15</xdr:col>
                    <xdr:colOff>504825</xdr:colOff>
                    <xdr:row>32</xdr:row>
                    <xdr:rowOff>47625</xdr:rowOff>
                  </to>
                </anchor>
              </controlPr>
            </control>
          </mc:Choice>
        </mc:AlternateContent>
        <mc:AlternateContent xmlns:mc="http://schemas.openxmlformats.org/markup-compatibility/2006">
          <mc:Choice Requires="x14">
            <control shapeId="1155" r:id="rId12" name="Drop Down 131">
              <controlPr locked="0" defaultSize="0" autoLine="0" autoPict="0">
                <anchor moveWithCells="1">
                  <from>
                    <xdr:col>14</xdr:col>
                    <xdr:colOff>9525</xdr:colOff>
                    <xdr:row>32</xdr:row>
                    <xdr:rowOff>19050</xdr:rowOff>
                  </from>
                  <to>
                    <xdr:col>15</xdr:col>
                    <xdr:colOff>504825</xdr:colOff>
                    <xdr:row>33</xdr:row>
                    <xdr:rowOff>66675</xdr:rowOff>
                  </to>
                </anchor>
              </controlPr>
            </control>
          </mc:Choice>
        </mc:AlternateContent>
        <mc:AlternateContent xmlns:mc="http://schemas.openxmlformats.org/markup-compatibility/2006">
          <mc:Choice Requires="x14">
            <control shapeId="1156" r:id="rId13" name="Drop Down 132">
              <controlPr locked="0" defaultSize="0" autoLine="0" autoPict="0">
                <anchor moveWithCells="1">
                  <from>
                    <xdr:col>14</xdr:col>
                    <xdr:colOff>9525</xdr:colOff>
                    <xdr:row>33</xdr:row>
                    <xdr:rowOff>19050</xdr:rowOff>
                  </from>
                  <to>
                    <xdr:col>15</xdr:col>
                    <xdr:colOff>504825</xdr:colOff>
                    <xdr:row>34</xdr:row>
                    <xdr:rowOff>76200</xdr:rowOff>
                  </to>
                </anchor>
              </controlPr>
            </control>
          </mc:Choice>
        </mc:AlternateContent>
        <mc:AlternateContent xmlns:mc="http://schemas.openxmlformats.org/markup-compatibility/2006">
          <mc:Choice Requires="x14">
            <control shapeId="1160" r:id="rId14" name="Drop Down 136">
              <controlPr defaultSize="0" autoLine="0" autoPict="0">
                <anchor moveWithCells="1">
                  <from>
                    <xdr:col>14</xdr:col>
                    <xdr:colOff>9525</xdr:colOff>
                    <xdr:row>30</xdr:row>
                    <xdr:rowOff>0</xdr:rowOff>
                  </from>
                  <to>
                    <xdr:col>15</xdr:col>
                    <xdr:colOff>504825</xdr:colOff>
                    <xdr:row>31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'Reasons to use paper calc'!$A$2:$A$18</xm:f>
          </x14:formula1>
          <xm:sqref>D46:N46</xm:sqref>
        </x14:dataValidation>
        <x14:dataValidation type="list" allowBlank="1" showInputMessage="1" showErrorMessage="1" xr:uid="{00000000-0002-0000-0000-000004000000}">
          <x14:formula1>
            <xm:f>'MAX DAYS'!$E$10:$G$10</xm:f>
          </x14:formula1>
          <xm:sqref>B11</xm:sqref>
        </x14:dataValidation>
        <x14:dataValidation type="list" allowBlank="1" showInputMessage="1" showErrorMessage="1" xr:uid="{9E84901B-58EF-488C-A038-B568483F71C5}">
          <x14:formula1>
            <xm:f>'EE Group-Origin Dates'!$B$3:$B$10</xm:f>
          </x14:formula1>
          <xm:sqref>F11:J11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65"/>
  <sheetViews>
    <sheetView showGridLines="0" topLeftCell="A52" zoomScaleNormal="100" workbookViewId="0">
      <selection activeCell="A7" sqref="A7"/>
    </sheetView>
  </sheetViews>
  <sheetFormatPr defaultColWidth="9.140625" defaultRowHeight="12.75" x14ac:dyDescent="0.2"/>
  <cols>
    <col min="1" max="1" width="110.7109375" style="75" customWidth="1"/>
  </cols>
  <sheetData>
    <row r="1" spans="1:3" ht="15" x14ac:dyDescent="0.2">
      <c r="A1" s="66" t="s">
        <v>139</v>
      </c>
      <c r="C1" s="83"/>
    </row>
    <row r="2" spans="1:3" ht="6.75" customHeight="1" x14ac:dyDescent="0.25">
      <c r="A2" s="67"/>
      <c r="C2" s="84"/>
    </row>
    <row r="3" spans="1:3" ht="15" x14ac:dyDescent="0.2">
      <c r="A3" s="66" t="s">
        <v>55</v>
      </c>
      <c r="C3" s="83"/>
    </row>
    <row r="4" spans="1:3" ht="12" customHeight="1" x14ac:dyDescent="0.25">
      <c r="A4" s="68"/>
      <c r="C4" s="85"/>
    </row>
    <row r="5" spans="1:3" x14ac:dyDescent="0.2">
      <c r="A5" s="76" t="s">
        <v>140</v>
      </c>
      <c r="C5" s="86"/>
    </row>
    <row r="6" spans="1:3" x14ac:dyDescent="0.2">
      <c r="A6" s="135" t="s">
        <v>136</v>
      </c>
      <c r="C6" s="82"/>
    </row>
    <row r="7" spans="1:3" x14ac:dyDescent="0.2">
      <c r="A7" s="70"/>
      <c r="C7" s="88"/>
    </row>
    <row r="8" spans="1:3" x14ac:dyDescent="0.2">
      <c r="A8" s="113" t="s">
        <v>77</v>
      </c>
      <c r="C8" s="88"/>
    </row>
    <row r="9" spans="1:3" s="104" customFormat="1" ht="38.25" x14ac:dyDescent="0.2">
      <c r="A9" s="122" t="s">
        <v>82</v>
      </c>
      <c r="C9" s="105"/>
    </row>
    <row r="10" spans="1:3" x14ac:dyDescent="0.2">
      <c r="A10" s="129" t="s">
        <v>72</v>
      </c>
      <c r="C10" s="86"/>
    </row>
    <row r="11" spans="1:3" x14ac:dyDescent="0.2">
      <c r="A11" s="71"/>
      <c r="C11" s="88"/>
    </row>
    <row r="12" spans="1:3" x14ac:dyDescent="0.2">
      <c r="A12" s="113" t="s">
        <v>76</v>
      </c>
      <c r="C12" s="88"/>
    </row>
    <row r="13" spans="1:3" x14ac:dyDescent="0.2">
      <c r="A13" s="72" t="s">
        <v>57</v>
      </c>
      <c r="C13" s="86"/>
    </row>
    <row r="14" spans="1:3" x14ac:dyDescent="0.2">
      <c r="A14" s="72" t="s">
        <v>60</v>
      </c>
      <c r="C14" s="89"/>
    </row>
    <row r="15" spans="1:3" x14ac:dyDescent="0.2">
      <c r="A15" s="72" t="s">
        <v>58</v>
      </c>
      <c r="C15" s="86"/>
    </row>
    <row r="16" spans="1:3" ht="38.25" x14ac:dyDescent="0.2">
      <c r="A16" s="72" t="s">
        <v>59</v>
      </c>
      <c r="C16" s="89"/>
    </row>
    <row r="17" spans="1:3" x14ac:dyDescent="0.2">
      <c r="A17" s="79" t="s">
        <v>78</v>
      </c>
      <c r="C17" s="86"/>
    </row>
    <row r="18" spans="1:3" ht="14.25" x14ac:dyDescent="0.2">
      <c r="A18" s="120" t="s">
        <v>91</v>
      </c>
      <c r="C18" s="86"/>
    </row>
    <row r="19" spans="1:3" ht="27" x14ac:dyDescent="0.2">
      <c r="A19" s="121" t="s">
        <v>92</v>
      </c>
      <c r="C19" s="88"/>
    </row>
    <row r="20" spans="1:3" ht="14.25" x14ac:dyDescent="0.2">
      <c r="A20" s="121" t="s">
        <v>93</v>
      </c>
      <c r="C20" s="88"/>
    </row>
    <row r="21" spans="1:3" ht="39.75" x14ac:dyDescent="0.2">
      <c r="A21" s="121" t="s">
        <v>94</v>
      </c>
      <c r="C21" s="90"/>
    </row>
    <row r="22" spans="1:3" ht="14.25" x14ac:dyDescent="0.2">
      <c r="A22" s="130" t="s">
        <v>108</v>
      </c>
      <c r="C22" s="90"/>
    </row>
    <row r="23" spans="1:3" ht="14.25" x14ac:dyDescent="0.2">
      <c r="A23" s="130" t="s">
        <v>109</v>
      </c>
      <c r="C23" s="90"/>
    </row>
    <row r="24" spans="1:3" ht="14.25" x14ac:dyDescent="0.2">
      <c r="A24" s="130" t="s">
        <v>110</v>
      </c>
      <c r="C24" s="90"/>
    </row>
    <row r="25" spans="1:3" ht="14.25" x14ac:dyDescent="0.2">
      <c r="A25" s="121" t="s">
        <v>95</v>
      </c>
      <c r="C25" s="87"/>
    </row>
    <row r="26" spans="1:3" ht="30" customHeight="1" x14ac:dyDescent="0.2">
      <c r="A26" s="121" t="s">
        <v>111</v>
      </c>
      <c r="C26" s="87"/>
    </row>
    <row r="27" spans="1:3" ht="51" x14ac:dyDescent="0.2">
      <c r="A27" s="124" t="s">
        <v>96</v>
      </c>
      <c r="C27" s="86"/>
    </row>
    <row r="28" spans="1:3" ht="27" x14ac:dyDescent="0.2">
      <c r="A28" s="121" t="s">
        <v>97</v>
      </c>
      <c r="C28" s="90"/>
    </row>
    <row r="29" spans="1:3" ht="38.25" x14ac:dyDescent="0.2">
      <c r="A29" s="125" t="s">
        <v>121</v>
      </c>
      <c r="C29" s="88"/>
    </row>
    <row r="30" spans="1:3" ht="25.5" x14ac:dyDescent="0.2">
      <c r="A30" s="125" t="s">
        <v>98</v>
      </c>
      <c r="C30" s="90"/>
    </row>
    <row r="31" spans="1:3" ht="25.5" x14ac:dyDescent="0.2">
      <c r="A31" s="125" t="s">
        <v>99</v>
      </c>
      <c r="C31" s="86"/>
    </row>
    <row r="32" spans="1:3" ht="39.75" x14ac:dyDescent="0.2">
      <c r="A32" s="121" t="s">
        <v>141</v>
      </c>
      <c r="C32" s="86"/>
    </row>
    <row r="33" spans="1:6" ht="26.25" thickBot="1" x14ac:dyDescent="0.25">
      <c r="A33" s="125" t="s">
        <v>100</v>
      </c>
      <c r="C33" s="90"/>
    </row>
    <row r="34" spans="1:6" x14ac:dyDescent="0.2">
      <c r="A34" s="107"/>
      <c r="C34" s="86"/>
    </row>
    <row r="35" spans="1:6" ht="30" customHeight="1" x14ac:dyDescent="0.2">
      <c r="A35" s="108" t="s">
        <v>73</v>
      </c>
      <c r="C35" s="86"/>
    </row>
    <row r="36" spans="1:6" ht="6" customHeight="1" x14ac:dyDescent="0.2">
      <c r="A36" s="109"/>
      <c r="C36" s="86"/>
    </row>
    <row r="37" spans="1:6" x14ac:dyDescent="0.2">
      <c r="A37" s="131" t="s">
        <v>112</v>
      </c>
    </row>
    <row r="38" spans="1:6" ht="6" customHeight="1" x14ac:dyDescent="0.2">
      <c r="A38" s="132"/>
      <c r="C38" s="86"/>
    </row>
    <row r="39" spans="1:6" x14ac:dyDescent="0.2">
      <c r="A39" s="131" t="s">
        <v>113</v>
      </c>
      <c r="C39" s="88"/>
    </row>
    <row r="40" spans="1:6" ht="6" customHeight="1" x14ac:dyDescent="0.2">
      <c r="A40" s="132"/>
      <c r="C40" s="86"/>
    </row>
    <row r="41" spans="1:6" x14ac:dyDescent="0.2">
      <c r="A41" s="133" t="s">
        <v>114</v>
      </c>
      <c r="D41" s="86"/>
    </row>
    <row r="42" spans="1:6" ht="6" customHeight="1" x14ac:dyDescent="0.2">
      <c r="A42" s="134"/>
      <c r="C42" s="86"/>
    </row>
    <row r="43" spans="1:6" x14ac:dyDescent="0.2">
      <c r="A43" s="133" t="s">
        <v>115</v>
      </c>
      <c r="D43" s="86"/>
      <c r="E43" s="86"/>
    </row>
    <row r="44" spans="1:6" s="106" customFormat="1" ht="13.5" thickBot="1" x14ac:dyDescent="0.25">
      <c r="A44" s="110"/>
      <c r="B44"/>
      <c r="C44" s="86"/>
      <c r="D44"/>
      <c r="E44"/>
      <c r="F44"/>
    </row>
    <row r="45" spans="1:6" ht="39.75" x14ac:dyDescent="0.2">
      <c r="A45" s="121" t="s">
        <v>101</v>
      </c>
      <c r="C45" s="86"/>
    </row>
    <row r="46" spans="1:6" ht="27" x14ac:dyDescent="0.2">
      <c r="A46" s="121" t="s">
        <v>102</v>
      </c>
    </row>
    <row r="47" spans="1:6" ht="27.6" customHeight="1" x14ac:dyDescent="0.2">
      <c r="A47" s="121" t="s">
        <v>103</v>
      </c>
      <c r="C47" s="320" t="s">
        <v>142</v>
      </c>
    </row>
    <row r="48" spans="1:6" s="104" customFormat="1" ht="25.5" x14ac:dyDescent="0.2">
      <c r="A48" s="127" t="s">
        <v>119</v>
      </c>
      <c r="C48" s="320"/>
    </row>
    <row r="49" spans="1:3" ht="13.15" customHeight="1" x14ac:dyDescent="0.2">
      <c r="A49" s="127" t="s">
        <v>116</v>
      </c>
      <c r="C49" s="320"/>
    </row>
    <row r="50" spans="1:3" ht="25.5" x14ac:dyDescent="0.2">
      <c r="A50" s="127" t="s">
        <v>117</v>
      </c>
      <c r="C50" s="320"/>
    </row>
    <row r="51" spans="1:3" s="104" customFormat="1" ht="51" x14ac:dyDescent="0.2">
      <c r="A51" s="127" t="s">
        <v>118</v>
      </c>
      <c r="C51" s="320"/>
    </row>
    <row r="52" spans="1:3" ht="40.5" x14ac:dyDescent="0.2">
      <c r="A52" s="128" t="s">
        <v>104</v>
      </c>
      <c r="C52" s="86"/>
    </row>
    <row r="53" spans="1:3" ht="40.5" x14ac:dyDescent="0.2">
      <c r="A53" s="128" t="s">
        <v>120</v>
      </c>
      <c r="C53" s="83"/>
    </row>
    <row r="54" spans="1:3" ht="25.5" x14ac:dyDescent="0.2">
      <c r="A54" s="126" t="s">
        <v>105</v>
      </c>
      <c r="C54" s="83"/>
    </row>
    <row r="55" spans="1:3" ht="25.5" x14ac:dyDescent="0.2">
      <c r="A55" s="126" t="s">
        <v>106</v>
      </c>
      <c r="C55" s="86"/>
    </row>
    <row r="56" spans="1:3" ht="38.25" x14ac:dyDescent="0.2">
      <c r="A56" s="126" t="s">
        <v>107</v>
      </c>
      <c r="C56" s="86"/>
    </row>
    <row r="57" spans="1:3" x14ac:dyDescent="0.2">
      <c r="A57" s="69"/>
      <c r="C57" s="86"/>
    </row>
    <row r="58" spans="1:3" ht="14.25" x14ac:dyDescent="0.2">
      <c r="A58" s="114" t="s">
        <v>79</v>
      </c>
      <c r="C58" s="86"/>
    </row>
    <row r="59" spans="1:3" ht="45" customHeight="1" x14ac:dyDescent="0.2">
      <c r="A59" s="69" t="s">
        <v>61</v>
      </c>
      <c r="C59" s="83"/>
    </row>
    <row r="60" spans="1:3" ht="30" customHeight="1" x14ac:dyDescent="0.2">
      <c r="A60" s="123" t="s">
        <v>74</v>
      </c>
      <c r="C60" s="86"/>
    </row>
    <row r="61" spans="1:3" ht="41.25" customHeight="1" x14ac:dyDescent="0.2">
      <c r="A61" s="73"/>
      <c r="C61" s="86"/>
    </row>
    <row r="62" spans="1:3" ht="15" x14ac:dyDescent="0.2">
      <c r="A62" s="73"/>
      <c r="C62" s="86"/>
    </row>
    <row r="63" spans="1:3" ht="30" customHeight="1" x14ac:dyDescent="0.2">
      <c r="A63" s="71" t="s">
        <v>56</v>
      </c>
      <c r="C63" s="88"/>
    </row>
    <row r="64" spans="1:3" ht="15.75" x14ac:dyDescent="0.2">
      <c r="A64" s="74"/>
    </row>
    <row r="65" spans="1:1" ht="15.75" x14ac:dyDescent="0.2">
      <c r="A65" s="74"/>
    </row>
  </sheetData>
  <sheetProtection sheet="1" objects="1" scenarios="1" selectLockedCells="1" selectUnlockedCells="1"/>
  <mergeCells count="1">
    <mergeCell ref="C47:C51"/>
  </mergeCells>
  <phoneticPr fontId="2" type="noConversion"/>
  <hyperlinks>
    <hyperlink ref="A10" r:id="rId1" xr:uid="{00000000-0004-0000-0100-000000000000}"/>
    <hyperlink ref="A6" r:id="rId2" xr:uid="{00000000-0004-0000-0100-000001000000}"/>
  </hyperlinks>
  <printOptions horizontalCentered="1"/>
  <pageMargins left="0.25" right="0.25" top="0.75" bottom="0.5" header="0.5" footer="0.5"/>
  <pageSetup orientation="portrait" horizontalDpi="4294967293"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46"/>
  <sheetViews>
    <sheetView tabSelected="1" workbookViewId="0">
      <selection activeCell="G8" sqref="G8"/>
    </sheetView>
  </sheetViews>
  <sheetFormatPr defaultRowHeight="12.75" x14ac:dyDescent="0.2"/>
  <cols>
    <col min="1" max="1" width="3" customWidth="1"/>
    <col min="2" max="2" width="1.85546875" customWidth="1"/>
    <col min="3" max="3" width="5.28515625" customWidth="1"/>
    <col min="4" max="4" width="16.42578125" customWidth="1"/>
    <col min="5" max="7" width="16" bestFit="1" customWidth="1"/>
    <col min="8" max="8" width="27.7109375" customWidth="1"/>
    <col min="9" max="9" width="18.42578125" style="1" customWidth="1"/>
  </cols>
  <sheetData>
    <row r="1" spans="1:15" x14ac:dyDescent="0.2">
      <c r="D1" s="141"/>
      <c r="E1" s="142" t="s">
        <v>2</v>
      </c>
      <c r="F1" s="142" t="s">
        <v>80</v>
      </c>
      <c r="G1" s="142" t="s">
        <v>1</v>
      </c>
      <c r="H1" s="151" t="s">
        <v>147</v>
      </c>
      <c r="I1" s="39"/>
      <c r="J1" s="192" t="s">
        <v>146</v>
      </c>
      <c r="L1" s="143" t="s">
        <v>128</v>
      </c>
      <c r="M1" s="143" t="s">
        <v>129</v>
      </c>
      <c r="N1" s="143" t="s">
        <v>130</v>
      </c>
      <c r="O1" s="143" t="s">
        <v>131</v>
      </c>
    </row>
    <row r="2" spans="1:15" x14ac:dyDescent="0.2">
      <c r="A2" s="167" t="s">
        <v>126</v>
      </c>
      <c r="B2" s="139"/>
      <c r="C2" s="139"/>
      <c r="D2" s="138"/>
      <c r="E2" s="194">
        <v>45792</v>
      </c>
      <c r="F2" s="195">
        <v>45791</v>
      </c>
      <c r="G2" s="196">
        <v>45796</v>
      </c>
      <c r="H2" s="140">
        <v>45886</v>
      </c>
      <c r="I2"/>
      <c r="K2">
        <v>1</v>
      </c>
      <c r="L2" s="193">
        <v>45778</v>
      </c>
      <c r="M2" s="187">
        <v>45809</v>
      </c>
      <c r="N2" s="187">
        <v>45839</v>
      </c>
      <c r="O2" s="187">
        <v>45870</v>
      </c>
    </row>
    <row r="3" spans="1:15" x14ac:dyDescent="0.2">
      <c r="H3" s="151" t="s">
        <v>148</v>
      </c>
      <c r="K3">
        <v>2</v>
      </c>
      <c r="L3" s="193">
        <f>1+L2</f>
        <v>45779</v>
      </c>
      <c r="M3" s="193">
        <f>1+M2</f>
        <v>45810</v>
      </c>
      <c r="N3" s="193">
        <f>1+N2</f>
        <v>45840</v>
      </c>
      <c r="O3" s="193">
        <f>1+O2</f>
        <v>45871</v>
      </c>
    </row>
    <row r="4" spans="1:15" x14ac:dyDescent="0.2">
      <c r="D4" s="49" t="s">
        <v>7</v>
      </c>
      <c r="E4" s="180" t="s">
        <v>2</v>
      </c>
      <c r="F4" s="180" t="s">
        <v>80</v>
      </c>
      <c r="G4" s="181" t="s">
        <v>1</v>
      </c>
      <c r="H4" s="140">
        <v>45886</v>
      </c>
      <c r="K4">
        <v>3</v>
      </c>
      <c r="L4" s="193">
        <f t="shared" ref="L4:L32" si="0">1+L3</f>
        <v>45780</v>
      </c>
      <c r="M4" s="193">
        <f t="shared" ref="M4:M31" si="1">1+M3</f>
        <v>45811</v>
      </c>
      <c r="N4" s="193">
        <f t="shared" ref="N4:N32" si="2">1+N3</f>
        <v>45841</v>
      </c>
      <c r="O4" s="193">
        <f t="shared" ref="O4:O32" si="3">1+O3</f>
        <v>45872</v>
      </c>
    </row>
    <row r="5" spans="1:15" x14ac:dyDescent="0.2">
      <c r="D5" s="184" t="s">
        <v>27</v>
      </c>
      <c r="E5" s="170">
        <v>12</v>
      </c>
      <c r="F5" s="170">
        <v>13</v>
      </c>
      <c r="G5" s="170">
        <v>10</v>
      </c>
      <c r="I5" s="14"/>
      <c r="K5">
        <v>4</v>
      </c>
      <c r="L5" s="193">
        <f t="shared" si="0"/>
        <v>45781</v>
      </c>
      <c r="M5" s="193">
        <f t="shared" si="1"/>
        <v>45812</v>
      </c>
      <c r="N5" s="193">
        <f t="shared" si="2"/>
        <v>45842</v>
      </c>
      <c r="O5" s="193">
        <f t="shared" si="3"/>
        <v>45873</v>
      </c>
    </row>
    <row r="6" spans="1:15" x14ac:dyDescent="0.2">
      <c r="D6" s="184" t="s">
        <v>28</v>
      </c>
      <c r="E6" s="170">
        <v>21</v>
      </c>
      <c r="F6" s="170">
        <v>21</v>
      </c>
      <c r="G6" s="170">
        <v>21</v>
      </c>
      <c r="I6" s="14"/>
      <c r="K6">
        <v>5</v>
      </c>
      <c r="L6" s="193">
        <f t="shared" si="0"/>
        <v>45782</v>
      </c>
      <c r="M6" s="193">
        <f t="shared" si="1"/>
        <v>45813</v>
      </c>
      <c r="N6" s="193">
        <f t="shared" si="2"/>
        <v>45843</v>
      </c>
      <c r="O6" s="193">
        <f t="shared" si="3"/>
        <v>45874</v>
      </c>
    </row>
    <row r="7" spans="1:15" x14ac:dyDescent="0.2">
      <c r="D7" s="185" t="s">
        <v>29</v>
      </c>
      <c r="E7" s="170">
        <v>23</v>
      </c>
      <c r="F7" s="170">
        <v>23</v>
      </c>
      <c r="G7" s="170">
        <v>23</v>
      </c>
      <c r="I7" s="14"/>
      <c r="K7">
        <v>6</v>
      </c>
      <c r="L7" s="193">
        <f t="shared" si="0"/>
        <v>45783</v>
      </c>
      <c r="M7" s="193">
        <f t="shared" si="1"/>
        <v>45814</v>
      </c>
      <c r="N7" s="193">
        <f t="shared" si="2"/>
        <v>45844</v>
      </c>
      <c r="O7" s="193">
        <f t="shared" si="3"/>
        <v>45875</v>
      </c>
    </row>
    <row r="8" spans="1:15" x14ac:dyDescent="0.2">
      <c r="D8" s="185" t="s">
        <v>30</v>
      </c>
      <c r="E8" s="170">
        <v>11</v>
      </c>
      <c r="F8" s="170">
        <v>11</v>
      </c>
      <c r="G8" s="170">
        <v>11</v>
      </c>
      <c r="I8" s="14"/>
      <c r="K8">
        <v>7</v>
      </c>
      <c r="L8" s="193">
        <f t="shared" si="0"/>
        <v>45784</v>
      </c>
      <c r="M8" s="193">
        <f t="shared" si="1"/>
        <v>45815</v>
      </c>
      <c r="N8" s="193">
        <f t="shared" si="2"/>
        <v>45845</v>
      </c>
      <c r="O8" s="193">
        <f t="shared" si="3"/>
        <v>45876</v>
      </c>
    </row>
    <row r="9" spans="1:15" x14ac:dyDescent="0.2">
      <c r="E9" s="14">
        <f>SUM(E5:E8)</f>
        <v>67</v>
      </c>
      <c r="F9" s="14">
        <f t="shared" ref="F9:G9" si="4">SUM(F5:F8)</f>
        <v>68</v>
      </c>
      <c r="G9" s="14">
        <f t="shared" si="4"/>
        <v>65</v>
      </c>
      <c r="K9">
        <v>8</v>
      </c>
      <c r="L9" s="202">
        <f t="shared" si="0"/>
        <v>45785</v>
      </c>
      <c r="M9" s="193">
        <f t="shared" si="1"/>
        <v>45816</v>
      </c>
      <c r="N9" s="193">
        <f t="shared" si="2"/>
        <v>45846</v>
      </c>
      <c r="O9" s="193">
        <f t="shared" si="3"/>
        <v>45877</v>
      </c>
    </row>
    <row r="10" spans="1:15" x14ac:dyDescent="0.2">
      <c r="D10" s="153" t="s">
        <v>53</v>
      </c>
      <c r="E10" s="182" t="s">
        <v>2</v>
      </c>
      <c r="F10" s="183" t="s">
        <v>80</v>
      </c>
      <c r="G10" s="182" t="s">
        <v>1</v>
      </c>
      <c r="I10" s="183" t="s">
        <v>127</v>
      </c>
      <c r="K10">
        <v>9</v>
      </c>
      <c r="L10" s="202">
        <f t="shared" si="0"/>
        <v>45786</v>
      </c>
      <c r="M10" s="193">
        <f t="shared" si="1"/>
        <v>45817</v>
      </c>
      <c r="N10" s="193">
        <f t="shared" si="2"/>
        <v>45847</v>
      </c>
      <c r="O10" s="193">
        <f t="shared" si="3"/>
        <v>45878</v>
      </c>
    </row>
    <row r="11" spans="1:15" x14ac:dyDescent="0.2">
      <c r="D11" s="153" t="s">
        <v>27</v>
      </c>
      <c r="E11" s="186" t="str">
        <f>TEXT(E2,"mm/dd/yy")&amp;"-5/31/25"</f>
        <v>05/15/25-5/31/25</v>
      </c>
      <c r="F11" s="186" t="str">
        <f>TEXT(F2,"mm/dd/yy")&amp;"-5/31/25"</f>
        <v>05/14/25-5/31/25</v>
      </c>
      <c r="G11" s="186" t="str">
        <f>TEXT(G2,"mm/dd/yy")&amp;"-5/31/25"</f>
        <v>05/19/25-5/31/25</v>
      </c>
      <c r="I11" s="152" t="str">
        <f>D5&amp;" - "&amp;TEXT(L32,"mm/dd/yy")</f>
        <v>PP 05 - 05/31/25</v>
      </c>
      <c r="K11">
        <v>10</v>
      </c>
      <c r="L11" s="193">
        <f t="shared" si="0"/>
        <v>45787</v>
      </c>
      <c r="M11" s="193">
        <f t="shared" si="1"/>
        <v>45818</v>
      </c>
      <c r="N11" s="193">
        <f t="shared" si="2"/>
        <v>45848</v>
      </c>
      <c r="O11" s="193">
        <f t="shared" si="3"/>
        <v>45879</v>
      </c>
    </row>
    <row r="12" spans="1:15" x14ac:dyDescent="0.2">
      <c r="D12" s="153" t="s">
        <v>28</v>
      </c>
      <c r="E12" s="186" t="str">
        <f>TEXT(M2,"mm/dd/yy")&amp;"-6/30/25"</f>
        <v>06/01/25-6/30/25</v>
      </c>
      <c r="F12" s="186" t="str">
        <f>TEXT(M2,"mm/dd/yy")&amp;"-6/30/25"</f>
        <v>06/01/25-6/30/25</v>
      </c>
      <c r="G12" s="186" t="str">
        <f>TEXT(M2,"mm/dd/yy")&amp;"-6/30/25"</f>
        <v>06/01/25-6/30/25</v>
      </c>
      <c r="I12" s="152" t="str">
        <f>D6&amp;" - "&amp;TEXT(M29,"mm/dd/yy")</f>
        <v>PP 06 - 06/28/25</v>
      </c>
      <c r="K12">
        <v>11</v>
      </c>
      <c r="L12" s="193">
        <f t="shared" si="0"/>
        <v>45788</v>
      </c>
      <c r="M12" s="193">
        <f t="shared" si="1"/>
        <v>45819</v>
      </c>
      <c r="N12" s="193">
        <f t="shared" si="2"/>
        <v>45849</v>
      </c>
      <c r="O12" s="193">
        <f t="shared" si="3"/>
        <v>45880</v>
      </c>
    </row>
    <row r="13" spans="1:15" x14ac:dyDescent="0.2">
      <c r="D13" s="153" t="s">
        <v>29</v>
      </c>
      <c r="E13" s="186" t="str">
        <f>TEXT(N2,"mm/dd/yy")&amp;"-7/31/25"</f>
        <v>07/01/25-7/31/25</v>
      </c>
      <c r="F13" s="186" t="str">
        <f>TEXT(N2,"mm/dd/yy")&amp;"-7/31/25"</f>
        <v>07/01/25-7/31/25</v>
      </c>
      <c r="G13" s="186" t="str">
        <f>TEXT(N2,"mm/dd/yy")&amp;"-7/31/25"</f>
        <v>07/01/25-7/31/25</v>
      </c>
      <c r="I13" s="152" t="str">
        <f>D7&amp;" - "&amp;TEXT(N32,"mm/dd/yy")</f>
        <v>PP 07 - 07/31/25</v>
      </c>
      <c r="K13">
        <v>12</v>
      </c>
      <c r="L13" s="193">
        <f t="shared" si="0"/>
        <v>45789</v>
      </c>
      <c r="M13" s="193">
        <f t="shared" si="1"/>
        <v>45820</v>
      </c>
      <c r="N13" s="193">
        <f t="shared" si="2"/>
        <v>45850</v>
      </c>
      <c r="O13" s="193">
        <f t="shared" si="3"/>
        <v>45881</v>
      </c>
    </row>
    <row r="14" spans="1:15" x14ac:dyDescent="0.2">
      <c r="D14" s="153" t="s">
        <v>30</v>
      </c>
      <c r="E14" s="186" t="str">
        <f>TEXT($O2,"mm/dd/yy")&amp;"-8/17/25"</f>
        <v>08/01/25-8/17/25</v>
      </c>
      <c r="F14" s="186" t="str">
        <f>TEXT($O2,"mm/dd/yy")&amp;"-8/17/25"</f>
        <v>08/01/25-8/17/25</v>
      </c>
      <c r="G14" s="186" t="str">
        <f>TEXT($O2,"mm/dd/yy")&amp;"-8/17/25"</f>
        <v>08/01/25-8/17/25</v>
      </c>
      <c r="I14" s="152" t="str">
        <f>D8&amp;" - "&amp;TEXT(O30,"mm/dd/yy")</f>
        <v>PP 08 - 08/29/25</v>
      </c>
      <c r="K14">
        <v>13</v>
      </c>
      <c r="L14" s="202">
        <f t="shared" si="0"/>
        <v>45790</v>
      </c>
      <c r="M14" s="193">
        <f t="shared" si="1"/>
        <v>45821</v>
      </c>
      <c r="N14" s="193">
        <f t="shared" si="2"/>
        <v>45851</v>
      </c>
      <c r="O14" s="193">
        <f t="shared" si="3"/>
        <v>45882</v>
      </c>
    </row>
    <row r="15" spans="1:15" x14ac:dyDescent="0.2">
      <c r="K15">
        <v>14</v>
      </c>
      <c r="L15" s="204">
        <f t="shared" si="0"/>
        <v>45791</v>
      </c>
      <c r="M15" s="193">
        <f t="shared" si="1"/>
        <v>45822</v>
      </c>
      <c r="N15" s="193">
        <f t="shared" si="2"/>
        <v>45852</v>
      </c>
      <c r="O15" s="193">
        <f t="shared" si="3"/>
        <v>45883</v>
      </c>
    </row>
    <row r="16" spans="1:15" x14ac:dyDescent="0.2">
      <c r="C16" s="24" t="s">
        <v>80</v>
      </c>
      <c r="D16" s="24" t="s">
        <v>81</v>
      </c>
      <c r="G16" s="24" t="s">
        <v>149</v>
      </c>
      <c r="K16">
        <v>15</v>
      </c>
      <c r="L16" s="205">
        <f t="shared" si="0"/>
        <v>45792</v>
      </c>
      <c r="M16" s="193">
        <f t="shared" si="1"/>
        <v>45823</v>
      </c>
      <c r="N16" s="193">
        <f t="shared" si="2"/>
        <v>45853</v>
      </c>
      <c r="O16" s="193">
        <f t="shared" si="3"/>
        <v>45884</v>
      </c>
    </row>
    <row r="17" spans="2:15" x14ac:dyDescent="0.2">
      <c r="C17" t="s">
        <v>2</v>
      </c>
      <c r="D17" t="s">
        <v>8</v>
      </c>
      <c r="G17" s="24" t="s">
        <v>153</v>
      </c>
      <c r="K17">
        <v>16</v>
      </c>
      <c r="L17" s="193">
        <f t="shared" si="0"/>
        <v>45793</v>
      </c>
      <c r="M17" s="193">
        <f t="shared" si="1"/>
        <v>45824</v>
      </c>
      <c r="N17" s="193">
        <f t="shared" si="2"/>
        <v>45854</v>
      </c>
      <c r="O17" s="193">
        <f t="shared" si="3"/>
        <v>45885</v>
      </c>
    </row>
    <row r="18" spans="2:15" x14ac:dyDescent="0.2">
      <c r="C18" t="s">
        <v>1</v>
      </c>
      <c r="D18" t="s">
        <v>9</v>
      </c>
      <c r="I18" s="206" t="s">
        <v>154</v>
      </c>
      <c r="K18">
        <v>17</v>
      </c>
      <c r="L18" s="193">
        <f t="shared" si="0"/>
        <v>45794</v>
      </c>
      <c r="M18" s="193">
        <f t="shared" si="1"/>
        <v>45825</v>
      </c>
      <c r="N18" s="193">
        <f t="shared" si="2"/>
        <v>45855</v>
      </c>
      <c r="O18" s="193">
        <f t="shared" si="3"/>
        <v>45886</v>
      </c>
    </row>
    <row r="19" spans="2:15" x14ac:dyDescent="0.2">
      <c r="I19" s="207">
        <v>45791</v>
      </c>
      <c r="K19">
        <v>18</v>
      </c>
      <c r="L19" s="193">
        <f t="shared" si="0"/>
        <v>45795</v>
      </c>
      <c r="M19" s="193">
        <f t="shared" si="1"/>
        <v>45826</v>
      </c>
      <c r="N19" s="193">
        <f t="shared" si="2"/>
        <v>45856</v>
      </c>
      <c r="O19" s="193">
        <f t="shared" si="3"/>
        <v>45887</v>
      </c>
    </row>
    <row r="20" spans="2:15" x14ac:dyDescent="0.2">
      <c r="I20" s="206" t="s">
        <v>155</v>
      </c>
      <c r="K20">
        <v>19</v>
      </c>
      <c r="L20" s="203">
        <f t="shared" si="0"/>
        <v>45796</v>
      </c>
      <c r="M20" s="193">
        <f t="shared" si="1"/>
        <v>45827</v>
      </c>
      <c r="N20" s="193">
        <f t="shared" si="2"/>
        <v>45857</v>
      </c>
      <c r="O20" s="193">
        <f t="shared" si="3"/>
        <v>45888</v>
      </c>
    </row>
    <row r="21" spans="2:15" ht="15" x14ac:dyDescent="0.25">
      <c r="B21" s="168" t="s">
        <v>0</v>
      </c>
      <c r="D21" s="1"/>
      <c r="I21" s="207">
        <v>45886</v>
      </c>
      <c r="K21">
        <v>20</v>
      </c>
      <c r="L21" s="193">
        <f t="shared" si="0"/>
        <v>45797</v>
      </c>
      <c r="M21" s="193">
        <f t="shared" si="1"/>
        <v>45828</v>
      </c>
      <c r="N21" s="193">
        <f t="shared" si="2"/>
        <v>45858</v>
      </c>
      <c r="O21" s="193">
        <f t="shared" si="3"/>
        <v>45889</v>
      </c>
    </row>
    <row r="22" spans="2:15" x14ac:dyDescent="0.2">
      <c r="B22" s="155" t="s">
        <v>137</v>
      </c>
      <c r="C22" s="104"/>
      <c r="D22" s="104"/>
      <c r="E22" s="104"/>
      <c r="F22" s="104"/>
      <c r="G22" s="104"/>
      <c r="H22" s="104"/>
      <c r="K22">
        <v>21</v>
      </c>
      <c r="L22" s="193">
        <f t="shared" si="0"/>
        <v>45798</v>
      </c>
      <c r="M22" s="193">
        <f t="shared" si="1"/>
        <v>45829</v>
      </c>
      <c r="N22" s="193">
        <f t="shared" si="2"/>
        <v>45859</v>
      </c>
      <c r="O22" s="193">
        <f t="shared" si="3"/>
        <v>45890</v>
      </c>
    </row>
    <row r="23" spans="2:15" x14ac:dyDescent="0.2">
      <c r="B23" t="s">
        <v>138</v>
      </c>
      <c r="D23" s="1"/>
      <c r="K23">
        <v>22</v>
      </c>
      <c r="L23" s="193">
        <f t="shared" si="0"/>
        <v>45799</v>
      </c>
      <c r="M23" s="193">
        <f t="shared" si="1"/>
        <v>45830</v>
      </c>
      <c r="N23" s="193">
        <f t="shared" si="2"/>
        <v>45860</v>
      </c>
      <c r="O23" s="193">
        <f t="shared" si="3"/>
        <v>45891</v>
      </c>
    </row>
    <row r="24" spans="2:15" x14ac:dyDescent="0.2">
      <c r="D24" s="1"/>
      <c r="I24" s="169"/>
      <c r="J24" s="169"/>
      <c r="K24">
        <v>23</v>
      </c>
      <c r="L24" s="193">
        <f t="shared" si="0"/>
        <v>45800</v>
      </c>
      <c r="M24" s="193">
        <f t="shared" si="1"/>
        <v>45831</v>
      </c>
      <c r="N24" s="193">
        <f t="shared" si="2"/>
        <v>45861</v>
      </c>
      <c r="O24" s="193">
        <f t="shared" si="3"/>
        <v>45892</v>
      </c>
    </row>
    <row r="25" spans="2:15" x14ac:dyDescent="0.2">
      <c r="B25" t="s">
        <v>46</v>
      </c>
      <c r="K25">
        <v>24</v>
      </c>
      <c r="L25" s="193">
        <f t="shared" si="0"/>
        <v>45801</v>
      </c>
      <c r="M25" s="193">
        <f t="shared" si="1"/>
        <v>45832</v>
      </c>
      <c r="N25" s="193">
        <f t="shared" si="2"/>
        <v>45862</v>
      </c>
      <c r="O25" s="193">
        <f t="shared" si="3"/>
        <v>45893</v>
      </c>
    </row>
    <row r="26" spans="2:15" x14ac:dyDescent="0.2">
      <c r="D26" s="1"/>
      <c r="I26"/>
      <c r="K26">
        <v>25</v>
      </c>
      <c r="L26" s="193">
        <f t="shared" si="0"/>
        <v>45802</v>
      </c>
      <c r="M26" s="193">
        <f t="shared" si="1"/>
        <v>45833</v>
      </c>
      <c r="N26" s="193">
        <f t="shared" si="2"/>
        <v>45863</v>
      </c>
      <c r="O26" s="193">
        <f t="shared" si="3"/>
        <v>45894</v>
      </c>
    </row>
    <row r="27" spans="2:15" x14ac:dyDescent="0.2">
      <c r="B27" s="321" t="s">
        <v>5</v>
      </c>
      <c r="C27" s="321"/>
      <c r="D27" s="321"/>
      <c r="E27" s="321"/>
      <c r="F27" s="321"/>
      <c r="G27" s="321"/>
      <c r="H27" s="321"/>
      <c r="K27">
        <v>26</v>
      </c>
      <c r="L27" s="193">
        <f t="shared" si="0"/>
        <v>45803</v>
      </c>
      <c r="M27" s="193">
        <f t="shared" si="1"/>
        <v>45834</v>
      </c>
      <c r="N27" s="193">
        <f t="shared" si="2"/>
        <v>45864</v>
      </c>
      <c r="O27" s="193">
        <f t="shared" si="3"/>
        <v>45895</v>
      </c>
    </row>
    <row r="28" spans="2:15" x14ac:dyDescent="0.2">
      <c r="D28" s="1"/>
      <c r="I28"/>
      <c r="K28">
        <v>27</v>
      </c>
      <c r="L28" s="193">
        <f t="shared" si="0"/>
        <v>45804</v>
      </c>
      <c r="M28" s="193">
        <f t="shared" si="1"/>
        <v>45835</v>
      </c>
      <c r="N28" s="193">
        <f t="shared" si="2"/>
        <v>45865</v>
      </c>
      <c r="O28" s="193">
        <f t="shared" si="3"/>
        <v>45896</v>
      </c>
    </row>
    <row r="29" spans="2:15" x14ac:dyDescent="0.2">
      <c r="B29" s="321" t="s">
        <v>68</v>
      </c>
      <c r="C29" s="321"/>
      <c r="D29" s="321"/>
      <c r="E29" s="321"/>
      <c r="F29" s="321"/>
      <c r="G29" s="321"/>
      <c r="H29" s="321"/>
      <c r="K29">
        <v>28</v>
      </c>
      <c r="L29" s="193">
        <f t="shared" si="0"/>
        <v>45805</v>
      </c>
      <c r="M29" s="193">
        <f t="shared" si="1"/>
        <v>45836</v>
      </c>
      <c r="N29" s="193">
        <f t="shared" si="2"/>
        <v>45866</v>
      </c>
      <c r="O29" s="193">
        <f t="shared" si="3"/>
        <v>45897</v>
      </c>
    </row>
    <row r="30" spans="2:15" x14ac:dyDescent="0.2">
      <c r="K30">
        <v>29</v>
      </c>
      <c r="L30" s="193">
        <f t="shared" si="0"/>
        <v>45806</v>
      </c>
      <c r="M30" s="193">
        <f t="shared" si="1"/>
        <v>45837</v>
      </c>
      <c r="N30" s="193">
        <f t="shared" si="2"/>
        <v>45867</v>
      </c>
      <c r="O30" s="193">
        <f t="shared" si="3"/>
        <v>45898</v>
      </c>
    </row>
    <row r="31" spans="2:15" x14ac:dyDescent="0.2">
      <c r="K31">
        <v>30</v>
      </c>
      <c r="L31" s="193">
        <f t="shared" si="0"/>
        <v>45807</v>
      </c>
      <c r="M31" s="193">
        <f t="shared" si="1"/>
        <v>45838</v>
      </c>
      <c r="N31" s="193">
        <f t="shared" si="2"/>
        <v>45868</v>
      </c>
      <c r="O31" s="193">
        <f t="shared" si="3"/>
        <v>45899</v>
      </c>
    </row>
    <row r="32" spans="2:15" x14ac:dyDescent="0.2">
      <c r="K32">
        <v>31</v>
      </c>
      <c r="L32" s="193">
        <f t="shared" si="0"/>
        <v>45808</v>
      </c>
      <c r="M32" s="193"/>
      <c r="N32" s="193">
        <f t="shared" si="2"/>
        <v>45869</v>
      </c>
      <c r="O32" s="193">
        <f t="shared" si="3"/>
        <v>45900</v>
      </c>
    </row>
    <row r="45" spans="12:12" x14ac:dyDescent="0.2">
      <c r="L45" s="188">
        <f>L13</f>
        <v>45789</v>
      </c>
    </row>
    <row r="46" spans="12:12" x14ac:dyDescent="0.2">
      <c r="L46" s="188">
        <f>L32</f>
        <v>45808</v>
      </c>
    </row>
  </sheetData>
  <sheetProtection selectLockedCells="1" selectUnlockedCells="1"/>
  <customSheetViews>
    <customSheetView guid="{BE8320D7-8A41-4651-A4B8-08B51B270370}" showRuler="0">
      <selection activeCell="K10" sqref="K10"/>
      <pageMargins left="0.75" right="0.75" top="1" bottom="1" header="0.5" footer="0.5"/>
      <headerFooter alignWithMargins="0"/>
    </customSheetView>
  </customSheetViews>
  <mergeCells count="2">
    <mergeCell ref="B27:H27"/>
    <mergeCell ref="B29:H29"/>
  </mergeCells>
  <phoneticPr fontId="2" type="noConversion"/>
  <conditionalFormatting sqref="L2:O8 M9:O10 L11:O13 M14:O14 L15:O32">
    <cfRule type="expression" dxfId="2" priority="1">
      <formula>OR(WEEKDAY(L2)=1,WEEKDAY(L2)=7)</formula>
    </cfRule>
  </conditionalFormatting>
  <printOptions horizontalCentered="1"/>
  <pageMargins left="0" right="0" top="1" bottom="1" header="0.5" footer="0.5"/>
  <pageSetup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3"/>
  <sheetViews>
    <sheetView workbookViewId="0">
      <selection activeCell="F20" sqref="F20:F21"/>
    </sheetView>
  </sheetViews>
  <sheetFormatPr defaultRowHeight="12.75" x14ac:dyDescent="0.2"/>
  <cols>
    <col min="1" max="1" width="3" customWidth="1"/>
    <col min="2" max="2" width="32.7109375" bestFit="1" customWidth="1"/>
    <col min="3" max="3" width="16.28515625" style="14" bestFit="1" customWidth="1"/>
    <col min="4" max="6" width="16.28515625" style="14" customWidth="1"/>
  </cols>
  <sheetData>
    <row r="1" spans="1:6" ht="25.5" x14ac:dyDescent="0.2">
      <c r="A1" s="2" t="s">
        <v>16</v>
      </c>
      <c r="B1" s="3"/>
      <c r="C1" s="92" t="s">
        <v>132</v>
      </c>
      <c r="D1" s="92" t="s">
        <v>133</v>
      </c>
      <c r="E1" s="92" t="s">
        <v>134</v>
      </c>
      <c r="F1" s="92" t="s">
        <v>135</v>
      </c>
    </row>
    <row r="2" spans="1:6" x14ac:dyDescent="0.2">
      <c r="A2" s="2"/>
      <c r="B2" s="3"/>
      <c r="C2" s="91"/>
      <c r="D2" s="91"/>
      <c r="E2" s="91"/>
      <c r="F2" s="91"/>
    </row>
    <row r="3" spans="1:6" x14ac:dyDescent="0.2">
      <c r="A3" s="3"/>
      <c r="B3" s="3" t="s">
        <v>19</v>
      </c>
      <c r="C3" s="197">
        <f>'MAX DAYS'!I19</f>
        <v>45791</v>
      </c>
      <c r="D3" s="144">
        <v>45809</v>
      </c>
      <c r="E3" s="144">
        <v>45839</v>
      </c>
      <c r="F3" s="144">
        <v>45870</v>
      </c>
    </row>
    <row r="4" spans="1:6" ht="13.5" customHeight="1" x14ac:dyDescent="0.2">
      <c r="A4" s="3"/>
      <c r="B4" s="3" t="s">
        <v>20</v>
      </c>
      <c r="C4" s="197">
        <f>C3+1</f>
        <v>45792</v>
      </c>
      <c r="D4" s="144">
        <v>45810</v>
      </c>
      <c r="E4" s="144">
        <v>45840</v>
      </c>
      <c r="F4" s="144">
        <v>45871</v>
      </c>
    </row>
    <row r="5" spans="1:6" x14ac:dyDescent="0.2">
      <c r="A5" s="3"/>
      <c r="B5" s="3" t="s">
        <v>17</v>
      </c>
      <c r="C5" s="197">
        <f t="shared" ref="C5:C20" si="0">C4+1</f>
        <v>45793</v>
      </c>
      <c r="D5" s="144">
        <v>45811</v>
      </c>
      <c r="E5" s="144">
        <v>45841</v>
      </c>
      <c r="F5" s="144">
        <v>45872</v>
      </c>
    </row>
    <row r="6" spans="1:6" x14ac:dyDescent="0.2">
      <c r="A6" s="3"/>
      <c r="B6" s="3" t="s">
        <v>23</v>
      </c>
      <c r="C6" s="197">
        <f t="shared" si="0"/>
        <v>45794</v>
      </c>
      <c r="D6" s="144">
        <v>45812</v>
      </c>
      <c r="E6" s="144">
        <v>45842</v>
      </c>
      <c r="F6" s="144">
        <v>45873</v>
      </c>
    </row>
    <row r="7" spans="1:6" x14ac:dyDescent="0.2">
      <c r="A7" s="3"/>
      <c r="B7" s="3" t="s">
        <v>21</v>
      </c>
      <c r="C7" s="197">
        <f t="shared" si="0"/>
        <v>45795</v>
      </c>
      <c r="D7" s="144">
        <v>45813</v>
      </c>
      <c r="E7" s="144">
        <v>45843</v>
      </c>
      <c r="F7" s="144">
        <v>45874</v>
      </c>
    </row>
    <row r="8" spans="1:6" x14ac:dyDescent="0.2">
      <c r="A8" s="3"/>
      <c r="B8" s="137" t="s">
        <v>125</v>
      </c>
      <c r="C8" s="197">
        <f t="shared" si="0"/>
        <v>45796</v>
      </c>
      <c r="D8" s="144">
        <v>45814</v>
      </c>
      <c r="E8" s="144">
        <v>45844</v>
      </c>
      <c r="F8" s="144">
        <v>45875</v>
      </c>
    </row>
    <row r="9" spans="1:6" x14ac:dyDescent="0.2">
      <c r="A9" s="3"/>
      <c r="B9" s="3" t="s">
        <v>22</v>
      </c>
      <c r="C9" s="197">
        <f t="shared" si="0"/>
        <v>45797</v>
      </c>
      <c r="D9" s="144">
        <v>45815</v>
      </c>
      <c r="E9" s="144">
        <v>45845</v>
      </c>
      <c r="F9" s="144">
        <v>45876</v>
      </c>
    </row>
    <row r="10" spans="1:6" x14ac:dyDescent="0.2">
      <c r="A10" s="3"/>
      <c r="B10" s="3" t="s">
        <v>18</v>
      </c>
      <c r="C10" s="197">
        <f t="shared" si="0"/>
        <v>45798</v>
      </c>
      <c r="D10" s="144">
        <v>45816</v>
      </c>
      <c r="E10" s="144">
        <v>45846</v>
      </c>
      <c r="F10" s="144">
        <v>45877</v>
      </c>
    </row>
    <row r="11" spans="1:6" x14ac:dyDescent="0.2">
      <c r="A11" s="3"/>
      <c r="B11" s="3"/>
      <c r="C11" s="197">
        <f t="shared" si="0"/>
        <v>45799</v>
      </c>
      <c r="D11" s="144">
        <v>45817</v>
      </c>
      <c r="E11" s="144">
        <v>45847</v>
      </c>
      <c r="F11" s="144">
        <v>45878</v>
      </c>
    </row>
    <row r="12" spans="1:6" x14ac:dyDescent="0.2">
      <c r="A12" s="3"/>
      <c r="C12" s="197">
        <f t="shared" si="0"/>
        <v>45800</v>
      </c>
      <c r="D12" s="144">
        <v>45818</v>
      </c>
      <c r="E12" s="144">
        <v>45848</v>
      </c>
      <c r="F12" s="144">
        <v>45879</v>
      </c>
    </row>
    <row r="13" spans="1:6" x14ac:dyDescent="0.2">
      <c r="C13" s="197">
        <f t="shared" si="0"/>
        <v>45801</v>
      </c>
      <c r="D13" s="144">
        <v>45819</v>
      </c>
      <c r="E13" s="144">
        <v>45849</v>
      </c>
      <c r="F13" s="144">
        <v>45880</v>
      </c>
    </row>
    <row r="14" spans="1:6" x14ac:dyDescent="0.2">
      <c r="C14" s="197">
        <f t="shared" si="0"/>
        <v>45802</v>
      </c>
      <c r="D14" s="144">
        <v>45820</v>
      </c>
      <c r="E14" s="144">
        <v>45850</v>
      </c>
      <c r="F14" s="144">
        <v>45881</v>
      </c>
    </row>
    <row r="15" spans="1:6" x14ac:dyDescent="0.2">
      <c r="C15" s="197">
        <f t="shared" si="0"/>
        <v>45803</v>
      </c>
      <c r="D15" s="144">
        <v>45821</v>
      </c>
      <c r="E15" s="144">
        <v>45851</v>
      </c>
      <c r="F15" s="144">
        <v>45882</v>
      </c>
    </row>
    <row r="16" spans="1:6" x14ac:dyDescent="0.2">
      <c r="C16" s="197">
        <f t="shared" si="0"/>
        <v>45804</v>
      </c>
      <c r="D16" s="144">
        <v>45822</v>
      </c>
      <c r="E16" s="144">
        <v>45852</v>
      </c>
      <c r="F16" s="144">
        <v>45883</v>
      </c>
    </row>
    <row r="17" spans="3:6" x14ac:dyDescent="0.2">
      <c r="C17" s="197">
        <f t="shared" si="0"/>
        <v>45805</v>
      </c>
      <c r="D17" s="144">
        <v>45823</v>
      </c>
      <c r="E17" s="144">
        <v>45853</v>
      </c>
      <c r="F17" s="144">
        <v>45884</v>
      </c>
    </row>
    <row r="18" spans="3:6" x14ac:dyDescent="0.2">
      <c r="C18" s="197">
        <f t="shared" si="0"/>
        <v>45806</v>
      </c>
      <c r="D18" s="144">
        <v>45824</v>
      </c>
      <c r="E18" s="144">
        <v>45854</v>
      </c>
      <c r="F18" s="144">
        <v>45885</v>
      </c>
    </row>
    <row r="19" spans="3:6" x14ac:dyDescent="0.2">
      <c r="C19" s="197">
        <f t="shared" si="0"/>
        <v>45807</v>
      </c>
      <c r="D19" s="144">
        <v>45825</v>
      </c>
      <c r="E19" s="144">
        <v>45855</v>
      </c>
      <c r="F19" s="144">
        <v>45886</v>
      </c>
    </row>
    <row r="20" spans="3:6" x14ac:dyDescent="0.2">
      <c r="C20" s="197">
        <f t="shared" si="0"/>
        <v>45808</v>
      </c>
      <c r="D20" s="144">
        <v>45826</v>
      </c>
      <c r="E20" s="144">
        <v>45856</v>
      </c>
      <c r="F20" s="144"/>
    </row>
    <row r="21" spans="3:6" x14ac:dyDescent="0.2">
      <c r="C21" s="197"/>
      <c r="D21" s="144">
        <v>45827</v>
      </c>
      <c r="E21" s="144">
        <v>45857</v>
      </c>
      <c r="F21" s="144"/>
    </row>
    <row r="22" spans="3:6" x14ac:dyDescent="0.2">
      <c r="C22" s="197"/>
      <c r="D22" s="144">
        <v>45828</v>
      </c>
      <c r="E22" s="144">
        <v>45858</v>
      </c>
      <c r="F22" s="144"/>
    </row>
    <row r="23" spans="3:6" x14ac:dyDescent="0.2">
      <c r="C23" s="197"/>
      <c r="D23" s="144">
        <v>45829</v>
      </c>
      <c r="E23" s="144">
        <v>45859</v>
      </c>
    </row>
    <row r="24" spans="3:6" x14ac:dyDescent="0.2">
      <c r="C24" s="197"/>
      <c r="D24" s="144">
        <v>45830</v>
      </c>
      <c r="E24" s="144">
        <v>45860</v>
      </c>
    </row>
    <row r="25" spans="3:6" x14ac:dyDescent="0.2">
      <c r="C25" s="197"/>
      <c r="D25" s="144">
        <v>45831</v>
      </c>
      <c r="E25" s="144">
        <v>45861</v>
      </c>
    </row>
    <row r="26" spans="3:6" x14ac:dyDescent="0.2">
      <c r="C26" s="197"/>
      <c r="D26" s="144">
        <v>45832</v>
      </c>
      <c r="E26" s="144">
        <v>45862</v>
      </c>
    </row>
    <row r="27" spans="3:6" x14ac:dyDescent="0.2">
      <c r="C27" s="197"/>
      <c r="D27" s="144">
        <v>45833</v>
      </c>
      <c r="E27" s="144">
        <v>45863</v>
      </c>
    </row>
    <row r="28" spans="3:6" x14ac:dyDescent="0.2">
      <c r="C28" s="197"/>
      <c r="D28" s="144">
        <v>45834</v>
      </c>
      <c r="E28" s="144">
        <v>45864</v>
      </c>
    </row>
    <row r="29" spans="3:6" x14ac:dyDescent="0.2">
      <c r="C29" s="197"/>
      <c r="D29" s="144">
        <v>45835</v>
      </c>
      <c r="E29" s="144">
        <v>45865</v>
      </c>
    </row>
    <row r="30" spans="3:6" x14ac:dyDescent="0.2">
      <c r="C30" s="197"/>
      <c r="D30" s="144">
        <v>45836</v>
      </c>
      <c r="E30" s="144">
        <v>45866</v>
      </c>
    </row>
    <row r="31" spans="3:6" x14ac:dyDescent="0.2">
      <c r="C31" s="197"/>
      <c r="D31" s="144">
        <v>45837</v>
      </c>
      <c r="E31" s="144">
        <v>45867</v>
      </c>
    </row>
    <row r="32" spans="3:6" x14ac:dyDescent="0.2">
      <c r="C32" s="197"/>
      <c r="D32" s="144">
        <v>45838</v>
      </c>
      <c r="E32" s="144">
        <v>45868</v>
      </c>
    </row>
    <row r="33" spans="3:5" x14ac:dyDescent="0.2">
      <c r="C33" s="197"/>
      <c r="D33" s="153"/>
      <c r="E33" s="144">
        <v>45869</v>
      </c>
    </row>
  </sheetData>
  <sheetProtection selectLockedCells="1" selectUnlockedCells="1"/>
  <sortState xmlns:xlrd2="http://schemas.microsoft.com/office/spreadsheetml/2017/richdata2" ref="B3:B11">
    <sortCondition ref="B3"/>
  </sortState>
  <customSheetViews>
    <customSheetView guid="{BE8320D7-8A41-4651-A4B8-08B51B270370}" showRuler="0">
      <selection activeCell="A3" sqref="A3"/>
      <pageMargins left="0.75" right="0.75" top="1" bottom="1" header="0.5" footer="0.5"/>
      <headerFooter alignWithMargins="0"/>
    </customSheetView>
  </customSheetViews>
  <phoneticPr fontId="2" type="noConversion"/>
  <conditionalFormatting sqref="C3:F33">
    <cfRule type="expression" dxfId="1" priority="3">
      <formula>WEEKDAY(C3)=1</formula>
    </cfRule>
    <cfRule type="expression" dxfId="0" priority="4">
      <formula>WEEKDAY(C3)=7</formula>
    </cfRule>
  </conditionalFormatting>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8"/>
  <sheetViews>
    <sheetView showGridLines="0" workbookViewId="0">
      <selection activeCell="A3" sqref="A3:A8"/>
    </sheetView>
  </sheetViews>
  <sheetFormatPr defaultRowHeight="12.75" x14ac:dyDescent="0.2"/>
  <cols>
    <col min="1" max="1" width="6.7109375" customWidth="1"/>
  </cols>
  <sheetData>
    <row r="1" spans="1:1" x14ac:dyDescent="0.2">
      <c r="A1" t="s">
        <v>84</v>
      </c>
    </row>
    <row r="3" spans="1:1" x14ac:dyDescent="0.2">
      <c r="A3" s="24" t="s">
        <v>85</v>
      </c>
    </row>
    <row r="4" spans="1:1" x14ac:dyDescent="0.2">
      <c r="A4" s="24" t="s">
        <v>89</v>
      </c>
    </row>
    <row r="5" spans="1:1" x14ac:dyDescent="0.2">
      <c r="A5" s="24" t="s">
        <v>87</v>
      </c>
    </row>
    <row r="6" spans="1:1" x14ac:dyDescent="0.2">
      <c r="A6" s="24" t="s">
        <v>88</v>
      </c>
    </row>
    <row r="7" spans="1:1" x14ac:dyDescent="0.2">
      <c r="A7" s="24" t="s">
        <v>123</v>
      </c>
    </row>
    <row r="8" spans="1:1" x14ac:dyDescent="0.2">
      <c r="A8" s="24" t="s">
        <v>86</v>
      </c>
    </row>
    <row r="16" spans="1:1" x14ac:dyDescent="0.2">
      <c r="A16" s="24"/>
    </row>
    <row r="17" spans="1:1" x14ac:dyDescent="0.2">
      <c r="A17" s="24"/>
    </row>
    <row r="18" spans="1:1" x14ac:dyDescent="0.2">
      <c r="A18" s="24"/>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ae5fb7-f268-49cb-8e9a-b4f2f679efae">
      <Terms xmlns="http://schemas.microsoft.com/office/infopath/2007/PartnerControls"/>
    </lcf76f155ced4ddcb4097134ff3c332f>
    <TaxCatchAll xmlns="b6bb7bb6-cc38-4d06-911d-64fb9c8d71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F72A22FCC20E42B2D5FC840D6F4FFD" ma:contentTypeVersion="17" ma:contentTypeDescription="Create a new document." ma:contentTypeScope="" ma:versionID="cc7e170d1725084f76d4a59fa5e7468c">
  <xsd:schema xmlns:xsd="http://www.w3.org/2001/XMLSchema" xmlns:xs="http://www.w3.org/2001/XMLSchema" xmlns:p="http://schemas.microsoft.com/office/2006/metadata/properties" xmlns:ns2="99ae5fb7-f268-49cb-8e9a-b4f2f679efae" xmlns:ns3="b6bb7bb6-cc38-4d06-911d-64fb9c8d7147" targetNamespace="http://schemas.microsoft.com/office/2006/metadata/properties" ma:root="true" ma:fieldsID="48a52afbba41eb2e6d110e768fb60df7" ns2:_="" ns3:_="">
    <xsd:import namespace="99ae5fb7-f268-49cb-8e9a-b4f2f679efae"/>
    <xsd:import namespace="b6bb7bb6-cc38-4d06-911d-64fb9c8d71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e5fb7-f268-49cb-8e9a-b4f2f679e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e9e90a8-b24c-4be7-8760-a88b2cd47e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bb7bb6-cc38-4d06-911d-64fb9c8d714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90c877-9841-4dae-841e-5773d2575731}" ma:internalName="TaxCatchAll" ma:showField="CatchAllData" ma:web="b6bb7bb6-cc38-4d06-911d-64fb9c8d71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3EA218-0775-49CF-B63E-39FB88BDB3FC}">
  <ds:schemaRefs>
    <ds:schemaRef ds:uri="http://schemas.microsoft.com/sharepoint/v3/contenttype/forms"/>
  </ds:schemaRefs>
</ds:datastoreItem>
</file>

<file path=customXml/itemProps2.xml><?xml version="1.0" encoding="utf-8"?>
<ds:datastoreItem xmlns:ds="http://schemas.openxmlformats.org/officeDocument/2006/customXml" ds:itemID="{C2B70F4F-1D35-45F1-8CCC-E70D8093FAE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6bb7bb6-cc38-4d06-911d-64fb9c8d7147"/>
    <ds:schemaRef ds:uri="99ae5fb7-f268-49cb-8e9a-b4f2f679efae"/>
    <ds:schemaRef ds:uri="http://www.w3.org/XML/1998/namespace"/>
    <ds:schemaRef ds:uri="http://purl.org/dc/dcmitype/"/>
  </ds:schemaRefs>
</ds:datastoreItem>
</file>

<file path=customXml/itemProps3.xml><?xml version="1.0" encoding="utf-8"?>
<ds:datastoreItem xmlns:ds="http://schemas.openxmlformats.org/officeDocument/2006/customXml" ds:itemID="{E59B106B-D452-4F58-A4BE-C9C759E0D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e5fb7-f268-49cb-8e9a-b4f2f679efae"/>
    <ds:schemaRef ds:uri="b6bb7bb6-cc38-4d06-911d-64fb9c8d7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CALC</vt:lpstr>
      <vt:lpstr>Instructions</vt:lpstr>
      <vt:lpstr>MAX DAYS</vt:lpstr>
      <vt:lpstr>EE Group-Origin Dates</vt:lpstr>
      <vt:lpstr>Reasons to use paper calc</vt:lpstr>
      <vt:lpstr>CA</vt:lpstr>
      <vt:lpstr>paydate</vt:lpstr>
      <vt:lpstr>CALC!Print_Area</vt:lpstr>
      <vt:lpstr>Instructions!Print_Area</vt:lpstr>
      <vt:lpstr>'MAX DAYS'!Print_Area</vt:lpstr>
      <vt:lpstr>timeframe</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T. Gick</dc:creator>
  <cp:lastModifiedBy>Becker, Megan M</cp:lastModifiedBy>
  <cp:lastPrinted>2016-02-14T23:56:25Z</cp:lastPrinted>
  <dcterms:created xsi:type="dcterms:W3CDTF">2005-12-21T16:08:22Z</dcterms:created>
  <dcterms:modified xsi:type="dcterms:W3CDTF">2025-04-09T13:37:38Z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0x010100DBF72A22FCC20E42B2D5FC840D6F4FFD</vt:lpwstr>
  </property>
  <property fmtid="{D5CDD505-2E9C-101B-9397-08002B2CF9AE}" pid="4" name="MSIP_Label_f7606f69-b0ae-4874-be30-7d43a3c7be10_Enabled">
    <vt:lpwstr>true</vt:lpwstr>
  </property>
  <property fmtid="{D5CDD505-2E9C-101B-9397-08002B2CF9AE}" pid="5" name="MSIP_Label_f7606f69-b0ae-4874-be30-7d43a3c7be10_SetDate">
    <vt:lpwstr>2025-04-03T15:30:42Z</vt:lpwstr>
  </property>
  <property fmtid="{D5CDD505-2E9C-101B-9397-08002B2CF9AE}" pid="6" name="MSIP_Label_f7606f69-b0ae-4874-be30-7d43a3c7be10_Method">
    <vt:lpwstr>Standard</vt:lpwstr>
  </property>
  <property fmtid="{D5CDD505-2E9C-101B-9397-08002B2CF9AE}" pid="7" name="MSIP_Label_f7606f69-b0ae-4874-be30-7d43a3c7be10_Name">
    <vt:lpwstr>defa4170-0d19-0005-0001-bc88714345d2</vt:lpwstr>
  </property>
  <property fmtid="{D5CDD505-2E9C-101B-9397-08002B2CF9AE}" pid="8" name="MSIP_Label_f7606f69-b0ae-4874-be30-7d43a3c7be10_SiteId">
    <vt:lpwstr>4130bd39-7c53-419c-b1e5-8758d6d63f21</vt:lpwstr>
  </property>
  <property fmtid="{D5CDD505-2E9C-101B-9397-08002B2CF9AE}" pid="9" name="MSIP_Label_f7606f69-b0ae-4874-be30-7d43a3c7be10_ActionId">
    <vt:lpwstr>041cb65d-6de5-4ff0-9e83-0533df9379cc</vt:lpwstr>
  </property>
  <property fmtid="{D5CDD505-2E9C-101B-9397-08002B2CF9AE}" pid="10" name="MSIP_Label_f7606f69-b0ae-4874-be30-7d43a3c7be10_ContentBits">
    <vt:lpwstr>0</vt:lpwstr>
  </property>
  <property fmtid="{D5CDD505-2E9C-101B-9397-08002B2CF9AE}" pid="11" name="MSIP_Label_f7606f69-b0ae-4874-be30-7d43a3c7be10_Tag">
    <vt:lpwstr>10, 3, 0, 1</vt:lpwstr>
  </property>
</Properties>
</file>