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4.xml" ContentType="application/vnd.openxmlformats-officedocument.spreadsheetml.comments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urdue0-my.sharepoint.com/personal/mcphailr_purdue_edu/Documents/CSDSDATA/Desktop/"/>
    </mc:Choice>
  </mc:AlternateContent>
  <xr:revisionPtr revIDLastSave="0" documentId="8_{D371BC11-0C49-4B02-BC24-7840507C78EC}" xr6:coauthVersionLast="47" xr6:coauthVersionMax="47" xr10:uidLastSave="{00000000-0000-0000-0000-000000000000}"/>
  <bookViews>
    <workbookView xWindow="1665" yWindow="1350" windowWidth="27135" windowHeight="14850" xr2:uid="{5ECE62B7-7AF3-4A71-AC2E-C683A623553B}"/>
  </bookViews>
  <sheets>
    <sheet name="Entry Page" sheetId="9" r:id="rId1"/>
    <sheet name="Daily Rate Calc Details" sheetId="10" r:id="rId2"/>
    <sheet name="2024 Summer Pay Dates " sheetId="2" r:id="rId3"/>
    <sheet name="Example 1 Entry" sheetId="5" r:id="rId4"/>
    <sheet name="Example 1 Daily Rate Calc" sheetId="6" r:id="rId5"/>
    <sheet name="Example 2 Entry" sheetId="7" r:id="rId6"/>
    <sheet name="Example 2 Daily Rate Calc" sheetId="8" r:id="rId7"/>
    <sheet name="FW Campus Entry Page" sheetId="11" r:id="rId8"/>
    <sheet name="FW Daily Rate Calc Details" sheetId="12" r:id="rId9"/>
  </sheets>
  <definedNames>
    <definedName name="_xlnm.Print_Area" localSheetId="3">'Example 1 Entry'!$A$1:$W$24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W12" i="12" l="1"/>
  <c r="W12" i="11"/>
  <c r="W22" i="12"/>
  <c r="W22" i="11"/>
  <c r="W24" i="11"/>
  <c r="W24" i="12" l="1"/>
  <c r="D20" i="12" l="1"/>
  <c r="O19" i="12"/>
  <c r="E19" i="12"/>
  <c r="D19" i="12"/>
  <c r="C19" i="12"/>
  <c r="O18" i="12"/>
  <c r="E18" i="12"/>
  <c r="D18" i="12"/>
  <c r="C18" i="12"/>
  <c r="D17" i="12"/>
  <c r="O16" i="12"/>
  <c r="E16" i="12"/>
  <c r="D16" i="12"/>
  <c r="F16" i="12" s="1"/>
  <c r="I16" i="12" s="1"/>
  <c r="M16" i="12" s="1"/>
  <c r="C16" i="12"/>
  <c r="O15" i="12"/>
  <c r="E15" i="12"/>
  <c r="D15" i="12"/>
  <c r="C15" i="12"/>
  <c r="O13" i="12"/>
  <c r="E13" i="12"/>
  <c r="D13" i="12"/>
  <c r="C13" i="12"/>
  <c r="O12" i="12"/>
  <c r="E12" i="12"/>
  <c r="D12" i="12"/>
  <c r="C12" i="12"/>
  <c r="O10" i="12"/>
  <c r="E10" i="12"/>
  <c r="D10" i="12"/>
  <c r="F10" i="12" s="1"/>
  <c r="I10" i="12" s="1"/>
  <c r="M10" i="12" s="1"/>
  <c r="Q10" i="12" s="1"/>
  <c r="C10" i="12"/>
  <c r="O9" i="12"/>
  <c r="E9" i="12"/>
  <c r="D9" i="12"/>
  <c r="F9" i="12" s="1"/>
  <c r="C9" i="12"/>
  <c r="O6" i="12"/>
  <c r="E6" i="12"/>
  <c r="D6" i="12"/>
  <c r="C6" i="12"/>
  <c r="O5" i="12"/>
  <c r="E5" i="12"/>
  <c r="D5" i="12"/>
  <c r="F5" i="12" s="1"/>
  <c r="I5" i="12" s="1"/>
  <c r="M5" i="12" s="1"/>
  <c r="C5" i="12"/>
  <c r="O4" i="12"/>
  <c r="E4" i="12"/>
  <c r="D4" i="12"/>
  <c r="F4" i="12" s="1"/>
  <c r="I4" i="12" s="1"/>
  <c r="M4" i="12" s="1"/>
  <c r="C4" i="12"/>
  <c r="O3" i="12"/>
  <c r="E3" i="12"/>
  <c r="D3" i="12"/>
  <c r="F3" i="12" s="1"/>
  <c r="I3" i="12" s="1"/>
  <c r="M3" i="12" s="1"/>
  <c r="C3" i="12"/>
  <c r="G21" i="11"/>
  <c r="K21" i="11" s="1"/>
  <c r="O21" i="11" s="1"/>
  <c r="C21" i="11"/>
  <c r="G19" i="11"/>
  <c r="K19" i="11" s="1"/>
  <c r="O19" i="11" s="1"/>
  <c r="C19" i="11"/>
  <c r="G11" i="11"/>
  <c r="K11" i="11" s="1"/>
  <c r="O11" i="11" s="1"/>
  <c r="G9" i="11"/>
  <c r="S9" i="11" s="1"/>
  <c r="W9" i="11" s="1"/>
  <c r="W24" i="7"/>
  <c r="W22" i="7"/>
  <c r="W12" i="7"/>
  <c r="O19" i="10"/>
  <c r="E19" i="10"/>
  <c r="D19" i="10"/>
  <c r="C19" i="10"/>
  <c r="O18" i="10"/>
  <c r="E18" i="10"/>
  <c r="C18" i="10"/>
  <c r="O16" i="10"/>
  <c r="E16" i="10"/>
  <c r="D16" i="10"/>
  <c r="F16" i="10" s="1"/>
  <c r="I16" i="10" s="1"/>
  <c r="M16" i="10" s="1"/>
  <c r="C16" i="10"/>
  <c r="O15" i="10"/>
  <c r="E15" i="10"/>
  <c r="C15" i="10"/>
  <c r="O13" i="10"/>
  <c r="E13" i="10"/>
  <c r="D13" i="10"/>
  <c r="C13" i="10"/>
  <c r="O12" i="10"/>
  <c r="E12" i="10"/>
  <c r="D12" i="10"/>
  <c r="C12" i="10"/>
  <c r="O10" i="10"/>
  <c r="E10" i="10"/>
  <c r="D10" i="10"/>
  <c r="C10" i="10"/>
  <c r="O9" i="10"/>
  <c r="E9" i="10"/>
  <c r="D9" i="10"/>
  <c r="C9" i="10"/>
  <c r="O6" i="10"/>
  <c r="E6" i="10"/>
  <c r="D6" i="10"/>
  <c r="C6" i="10"/>
  <c r="O5" i="10"/>
  <c r="E5" i="10"/>
  <c r="D5" i="10"/>
  <c r="C5" i="10"/>
  <c r="O4" i="10"/>
  <c r="E4" i="10"/>
  <c r="D4" i="10"/>
  <c r="C4" i="10"/>
  <c r="O3" i="10"/>
  <c r="E3" i="10"/>
  <c r="D3" i="10"/>
  <c r="C3" i="10"/>
  <c r="G21" i="9"/>
  <c r="S21" i="9" s="1"/>
  <c r="W21" i="9" s="1"/>
  <c r="D18" i="10"/>
  <c r="C21" i="9"/>
  <c r="G19" i="9"/>
  <c r="S19" i="9" s="1"/>
  <c r="W19" i="9" s="1"/>
  <c r="C19" i="9"/>
  <c r="G11" i="9"/>
  <c r="K11" i="9" s="1"/>
  <c r="O11" i="9" s="1"/>
  <c r="G9" i="9"/>
  <c r="S9" i="9" s="1"/>
  <c r="W9" i="9" s="1"/>
  <c r="F13" i="10" l="1"/>
  <c r="I13" i="10" s="1"/>
  <c r="M13" i="10" s="1"/>
  <c r="F4" i="10"/>
  <c r="I4" i="10" s="1"/>
  <c r="M4" i="10" s="1"/>
  <c r="Q4" i="10" s="1"/>
  <c r="F10" i="10"/>
  <c r="I10" i="10" s="1"/>
  <c r="M10" i="10" s="1"/>
  <c r="Q10" i="10" s="1"/>
  <c r="F6" i="10"/>
  <c r="I6" i="10" s="1"/>
  <c r="M6" i="10" s="1"/>
  <c r="Q6" i="10" s="1"/>
  <c r="Q16" i="10"/>
  <c r="Q16" i="12"/>
  <c r="Q5" i="12"/>
  <c r="F15" i="12"/>
  <c r="I15" i="12" s="1"/>
  <c r="M15" i="12" s="1"/>
  <c r="Q15" i="12" s="1"/>
  <c r="Q17" i="12" s="1"/>
  <c r="F19" i="12"/>
  <c r="I19" i="12" s="1"/>
  <c r="M19" i="12" s="1"/>
  <c r="Q19" i="12" s="1"/>
  <c r="F18" i="12"/>
  <c r="I18" i="12" s="1"/>
  <c r="M18" i="12" s="1"/>
  <c r="Q18" i="12" s="1"/>
  <c r="S19" i="11"/>
  <c r="W19" i="11" s="1"/>
  <c r="Q4" i="12"/>
  <c r="Q3" i="12"/>
  <c r="D14" i="12"/>
  <c r="F12" i="12"/>
  <c r="I12" i="12" s="1"/>
  <c r="M12" i="12" s="1"/>
  <c r="Q12" i="12" s="1"/>
  <c r="F6" i="12"/>
  <c r="I6" i="12" s="1"/>
  <c r="M6" i="12" s="1"/>
  <c r="Q6" i="12" s="1"/>
  <c r="D11" i="12"/>
  <c r="F13" i="12"/>
  <c r="I13" i="12" s="1"/>
  <c r="M13" i="12" s="1"/>
  <c r="Q13" i="12" s="1"/>
  <c r="Q14" i="12" s="1"/>
  <c r="S11" i="11"/>
  <c r="W11" i="11" s="1"/>
  <c r="F11" i="12"/>
  <c r="I9" i="12"/>
  <c r="M9" i="12" s="1"/>
  <c r="Q9" i="12" s="1"/>
  <c r="Q11" i="12" s="1"/>
  <c r="K9" i="11"/>
  <c r="O9" i="11" s="1"/>
  <c r="S21" i="11"/>
  <c r="W21" i="11" s="1"/>
  <c r="F19" i="10"/>
  <c r="I19" i="10" s="1"/>
  <c r="M19" i="10" s="1"/>
  <c r="Q19" i="10" s="1"/>
  <c r="F3" i="10"/>
  <c r="I3" i="10" s="1"/>
  <c r="M3" i="10" s="1"/>
  <c r="Q3" i="10" s="1"/>
  <c r="F5" i="10"/>
  <c r="I5" i="10" s="1"/>
  <c r="M5" i="10" s="1"/>
  <c r="Q5" i="10" s="1"/>
  <c r="F9" i="10"/>
  <c r="I9" i="10" s="1"/>
  <c r="M9" i="10" s="1"/>
  <c r="Q9" i="10" s="1"/>
  <c r="D14" i="10"/>
  <c r="Q13" i="10"/>
  <c r="S11" i="9"/>
  <c r="W11" i="9" s="1"/>
  <c r="K9" i="9"/>
  <c r="O9" i="9" s="1"/>
  <c r="K21" i="9"/>
  <c r="O21" i="9" s="1"/>
  <c r="D20" i="10"/>
  <c r="F18" i="10"/>
  <c r="K19" i="9"/>
  <c r="O19" i="9" s="1"/>
  <c r="F12" i="10"/>
  <c r="D15" i="10"/>
  <c r="D11" i="10"/>
  <c r="W22" i="9" l="1"/>
  <c r="Q11" i="10"/>
  <c r="W12" i="9"/>
  <c r="Q20" i="12"/>
  <c r="F20" i="12"/>
  <c r="F17" i="12"/>
  <c r="F14" i="12"/>
  <c r="F11" i="10"/>
  <c r="F20" i="10"/>
  <c r="I18" i="10"/>
  <c r="M18" i="10" s="1"/>
  <c r="Q18" i="10" s="1"/>
  <c r="Q20" i="10" s="1"/>
  <c r="F15" i="10"/>
  <c r="D17" i="10"/>
  <c r="I12" i="10"/>
  <c r="M12" i="10" s="1"/>
  <c r="Q12" i="10" s="1"/>
  <c r="Q14" i="10" s="1"/>
  <c r="F14" i="10"/>
  <c r="W24" i="9" l="1"/>
  <c r="I15" i="10"/>
  <c r="M15" i="10" s="1"/>
  <c r="Q15" i="10" s="1"/>
  <c r="Q17" i="10" s="1"/>
  <c r="F17" i="10"/>
  <c r="E19" i="8" l="1"/>
  <c r="D19" i="8"/>
  <c r="F19" i="8" s="1"/>
  <c r="I19" i="8" s="1"/>
  <c r="M19" i="8" s="1"/>
  <c r="C19" i="8"/>
  <c r="E18" i="8"/>
  <c r="C18" i="8"/>
  <c r="O16" i="8"/>
  <c r="E16" i="8"/>
  <c r="D16" i="8"/>
  <c r="C16" i="8"/>
  <c r="O15" i="8"/>
  <c r="E15" i="8"/>
  <c r="D15" i="8"/>
  <c r="C15" i="8"/>
  <c r="E13" i="8"/>
  <c r="D13" i="8"/>
  <c r="F13" i="8" s="1"/>
  <c r="I13" i="8" s="1"/>
  <c r="M13" i="8" s="1"/>
  <c r="C13" i="8"/>
  <c r="E12" i="8"/>
  <c r="D12" i="8"/>
  <c r="D14" i="8" s="1"/>
  <c r="C12" i="8"/>
  <c r="O10" i="8"/>
  <c r="E10" i="8"/>
  <c r="D10" i="8"/>
  <c r="F10" i="8" s="1"/>
  <c r="I10" i="8" s="1"/>
  <c r="M10" i="8" s="1"/>
  <c r="C10" i="8"/>
  <c r="O9" i="8"/>
  <c r="E9" i="8"/>
  <c r="D9" i="8"/>
  <c r="F9" i="8" s="1"/>
  <c r="C9" i="8"/>
  <c r="E6" i="8"/>
  <c r="D6" i="8"/>
  <c r="C6" i="8"/>
  <c r="O5" i="8"/>
  <c r="E5" i="8"/>
  <c r="D5" i="8"/>
  <c r="C5" i="8"/>
  <c r="E4" i="8"/>
  <c r="D4" i="8"/>
  <c r="C4" i="8"/>
  <c r="O3" i="8"/>
  <c r="E3" i="8"/>
  <c r="D3" i="8"/>
  <c r="C3" i="8"/>
  <c r="O18" i="8"/>
  <c r="G21" i="7"/>
  <c r="K21" i="7" s="1"/>
  <c r="O21" i="7" s="1"/>
  <c r="E21" i="7"/>
  <c r="D18" i="8" s="1"/>
  <c r="C21" i="7"/>
  <c r="O6" i="8"/>
  <c r="G19" i="7"/>
  <c r="K19" i="7" s="1"/>
  <c r="O19" i="7" s="1"/>
  <c r="C19" i="7"/>
  <c r="O13" i="8"/>
  <c r="K11" i="7"/>
  <c r="O11" i="7" s="1"/>
  <c r="G11" i="7"/>
  <c r="O4" i="8"/>
  <c r="G9" i="7"/>
  <c r="K9" i="7" s="1"/>
  <c r="O9" i="7" s="1"/>
  <c r="F4" i="8" l="1"/>
  <c r="I4" i="8" s="1"/>
  <c r="M4" i="8" s="1"/>
  <c r="F6" i="8"/>
  <c r="I6" i="8" s="1"/>
  <c r="M6" i="8" s="1"/>
  <c r="F15" i="8"/>
  <c r="I15" i="8" s="1"/>
  <c r="M15" i="8" s="1"/>
  <c r="Q15" i="8" s="1"/>
  <c r="F5" i="8"/>
  <c r="I5" i="8" s="1"/>
  <c r="M5" i="8" s="1"/>
  <c r="Q5" i="8" s="1"/>
  <c r="F3" i="8"/>
  <c r="I3" i="8" s="1"/>
  <c r="M3" i="8" s="1"/>
  <c r="Q3" i="8" s="1"/>
  <c r="F16" i="8"/>
  <c r="I16" i="8" s="1"/>
  <c r="M16" i="8" s="1"/>
  <c r="Q16" i="8"/>
  <c r="S11" i="7"/>
  <c r="W11" i="7" s="1"/>
  <c r="Q13" i="8"/>
  <c r="Q10" i="8"/>
  <c r="Q4" i="8"/>
  <c r="F11" i="8"/>
  <c r="I9" i="8"/>
  <c r="M9" i="8" s="1"/>
  <c r="Q9" i="8" s="1"/>
  <c r="D20" i="8"/>
  <c r="F18" i="8"/>
  <c r="Q6" i="8"/>
  <c r="S19" i="7"/>
  <c r="W19" i="7" s="1"/>
  <c r="S21" i="7"/>
  <c r="W21" i="7" s="1"/>
  <c r="F12" i="8"/>
  <c r="D17" i="8"/>
  <c r="O19" i="8"/>
  <c r="Q19" i="8" s="1"/>
  <c r="D11" i="8"/>
  <c r="S9" i="7"/>
  <c r="W9" i="7" s="1"/>
  <c r="O12" i="8"/>
  <c r="F17" i="8" l="1"/>
  <c r="Q17" i="8"/>
  <c r="Q11" i="8"/>
  <c r="F20" i="8"/>
  <c r="I18" i="8"/>
  <c r="M18" i="8" s="1"/>
  <c r="Q18" i="8" s="1"/>
  <c r="Q20" i="8" s="1"/>
  <c r="I12" i="8"/>
  <c r="M12" i="8" s="1"/>
  <c r="Q12" i="8" s="1"/>
  <c r="Q14" i="8" s="1"/>
  <c r="F14" i="8"/>
  <c r="E19" i="6" l="1"/>
  <c r="D19" i="6"/>
  <c r="C19" i="6"/>
  <c r="E18" i="6"/>
  <c r="C18" i="6"/>
  <c r="O16" i="6"/>
  <c r="E16" i="6"/>
  <c r="D16" i="6"/>
  <c r="C16" i="6"/>
  <c r="O15" i="6"/>
  <c r="E15" i="6"/>
  <c r="D15" i="6"/>
  <c r="F15" i="6" s="1"/>
  <c r="C15" i="6"/>
  <c r="E13" i="6"/>
  <c r="D13" i="6"/>
  <c r="C13" i="6"/>
  <c r="E12" i="6"/>
  <c r="D12" i="6"/>
  <c r="C12" i="6"/>
  <c r="O10" i="6"/>
  <c r="E10" i="6"/>
  <c r="D10" i="6"/>
  <c r="C10" i="6"/>
  <c r="O9" i="6"/>
  <c r="E9" i="6"/>
  <c r="D9" i="6"/>
  <c r="F9" i="6" s="1"/>
  <c r="C9" i="6"/>
  <c r="E6" i="6"/>
  <c r="D6" i="6"/>
  <c r="C6" i="6"/>
  <c r="O5" i="6"/>
  <c r="E5" i="6"/>
  <c r="D5" i="6"/>
  <c r="F5" i="6" s="1"/>
  <c r="I5" i="6" s="1"/>
  <c r="M5" i="6" s="1"/>
  <c r="C5" i="6"/>
  <c r="E4" i="6"/>
  <c r="D4" i="6"/>
  <c r="C4" i="6"/>
  <c r="O3" i="6"/>
  <c r="E3" i="6"/>
  <c r="D3" i="6"/>
  <c r="F3" i="6" s="1"/>
  <c r="I3" i="6" s="1"/>
  <c r="M3" i="6" s="1"/>
  <c r="C3" i="6"/>
  <c r="O18" i="6"/>
  <c r="D18" i="6"/>
  <c r="C21" i="5"/>
  <c r="O6" i="6"/>
  <c r="G19" i="5"/>
  <c r="K19" i="5" s="1"/>
  <c r="O19" i="5" s="1"/>
  <c r="C19" i="5"/>
  <c r="O12" i="6"/>
  <c r="G11" i="5"/>
  <c r="K11" i="5" s="1"/>
  <c r="O11" i="5" s="1"/>
  <c r="O4" i="6"/>
  <c r="G9" i="5"/>
  <c r="K9" i="5" s="1"/>
  <c r="O9" i="5" s="1"/>
  <c r="D14" i="6" l="1"/>
  <c r="D11" i="6"/>
  <c r="D17" i="6"/>
  <c r="F19" i="6"/>
  <c r="I19" i="6" s="1"/>
  <c r="M19" i="6" s="1"/>
  <c r="F16" i="6"/>
  <c r="I16" i="6" s="1"/>
  <c r="M16" i="6" s="1"/>
  <c r="Q16" i="6" s="1"/>
  <c r="F10" i="6"/>
  <c r="I10" i="6" s="1"/>
  <c r="M10" i="6" s="1"/>
  <c r="Q10" i="6" s="1"/>
  <c r="F13" i="6"/>
  <c r="I13" i="6" s="1"/>
  <c r="M13" i="6" s="1"/>
  <c r="Q5" i="6"/>
  <c r="Q3" i="6"/>
  <c r="F4" i="6"/>
  <c r="I4" i="6" s="1"/>
  <c r="M4" i="6" s="1"/>
  <c r="Q4" i="6" s="1"/>
  <c r="F6" i="6"/>
  <c r="I6" i="6" s="1"/>
  <c r="M6" i="6" s="1"/>
  <c r="Q6" i="6" s="1"/>
  <c r="D20" i="6"/>
  <c r="F18" i="6"/>
  <c r="I15" i="6"/>
  <c r="M15" i="6" s="1"/>
  <c r="Q15" i="6" s="1"/>
  <c r="Q17" i="6" s="1"/>
  <c r="F17" i="6"/>
  <c r="I9" i="6"/>
  <c r="M9" i="6" s="1"/>
  <c r="Q9" i="6" s="1"/>
  <c r="S19" i="5"/>
  <c r="W19" i="5" s="1"/>
  <c r="F12" i="6"/>
  <c r="S11" i="5"/>
  <c r="W11" i="5" s="1"/>
  <c r="O19" i="6"/>
  <c r="Q19" i="6" s="1"/>
  <c r="S9" i="5"/>
  <c r="W9" i="5" s="1"/>
  <c r="O13" i="6"/>
  <c r="G21" i="5"/>
  <c r="Q11" i="6" l="1"/>
  <c r="F11" i="6"/>
  <c r="Q13" i="6"/>
  <c r="W12" i="5"/>
  <c r="K21" i="5"/>
  <c r="O21" i="5" s="1"/>
  <c r="S21" i="5"/>
  <c r="W21" i="5" s="1"/>
  <c r="I12" i="6"/>
  <c r="M12" i="6" s="1"/>
  <c r="Q12" i="6" s="1"/>
  <c r="Q14" i="6" s="1"/>
  <c r="F14" i="6"/>
  <c r="I18" i="6"/>
  <c r="M18" i="6" s="1"/>
  <c r="Q18" i="6" s="1"/>
  <c r="Q20" i="6" s="1"/>
  <c r="F20" i="6"/>
  <c r="W22" i="5" l="1"/>
  <c r="W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E9" authorId="0" shapeId="0" xr:uid="{15805C61-7862-479D-8DB2-47EA8F22F68D}">
      <text>
        <r>
          <rPr>
            <b/>
            <sz val="9"/>
            <color indexed="81"/>
            <rFont val="Tahoma"/>
            <family val="2"/>
          </rPr>
          <t xml:space="preserve">Enter Current ECP WG Type 1000 for the Primary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AC0B7B88-F207-440E-A366-922E1446442F}">
      <text>
        <r>
          <rPr>
            <b/>
            <sz val="9"/>
            <color indexed="81"/>
            <rFont val="Tahoma"/>
            <family val="2"/>
          </rPr>
          <t>Enter May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135CB9C6-61B4-43F3-BCD6-0DC25188A9E2}">
      <text>
        <r>
          <rPr>
            <b/>
            <sz val="9"/>
            <color indexed="81"/>
            <rFont val="Tahoma"/>
            <family val="2"/>
          </rPr>
          <t>Enter Days Worked on the Primary Appointment
Max 15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 xr:uid="{DC117BB8-22A0-44F4-9EF2-15CCC1EAD1E3}">
      <text>
        <r>
          <rPr>
            <b/>
            <sz val="9"/>
            <color indexed="81"/>
            <rFont val="Tahoma"/>
            <family val="2"/>
          </rPr>
          <t>Enter June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 xr:uid="{10E256D0-780F-4B23-B43B-AD6E31AEBF6E}">
      <text>
        <r>
          <rPr>
            <b/>
            <sz val="9"/>
            <color indexed="81"/>
            <rFont val="Tahoma"/>
            <family val="2"/>
          </rPr>
          <t>Enter Days Worked on the Primary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AFFBE44A-43EA-45FC-AC39-766A42790B83}">
      <text>
        <r>
          <rPr>
            <b/>
            <sz val="9"/>
            <color indexed="81"/>
            <rFont val="Tahoma"/>
            <family val="2"/>
          </rPr>
          <t xml:space="preserve">Enter Current ECP WG Type 1000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D04019BC-63F1-4E9F-8220-5928FF039B7F}">
      <text>
        <r>
          <rPr>
            <b/>
            <sz val="9"/>
            <color indexed="81"/>
            <rFont val="Tahoma"/>
            <family val="2"/>
          </rPr>
          <t xml:space="preserve">Enter Current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50E139C5-4856-491C-8E1A-9B033E07412A}">
      <text>
        <r>
          <rPr>
            <b/>
            <sz val="9"/>
            <color indexed="81"/>
            <rFont val="Tahoma"/>
            <family val="2"/>
          </rPr>
          <t>Enter May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B72D8A22-74B2-4BB7-A086-E066883ADFE3}">
      <text>
        <r>
          <rPr>
            <b/>
            <sz val="9"/>
            <color indexed="81"/>
            <rFont val="Tahoma"/>
            <family val="2"/>
          </rPr>
          <t>Enter Days Worked on the FERAP Appointment
Max 15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09D1A150-832C-443B-ABD9-98AA17A31127}">
      <text>
        <r>
          <rPr>
            <b/>
            <sz val="9"/>
            <color indexed="81"/>
            <rFont val="Tahoma"/>
            <family val="2"/>
          </rPr>
          <t>Enter June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5B090585-6F91-4B7E-8662-6131EC181A00}">
      <text>
        <r>
          <rPr>
            <b/>
            <sz val="9"/>
            <color indexed="81"/>
            <rFont val="Tahoma"/>
            <family val="2"/>
          </rPr>
          <t>Enter Days Worked on the FERAP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B4594239-DD08-4C6F-853A-0B35CACCA5FA}">
      <text>
        <r>
          <rPr>
            <b/>
            <sz val="9"/>
            <color indexed="81"/>
            <rFont val="Tahoma"/>
            <family val="2"/>
          </rPr>
          <t xml:space="preserve">Enter 7/1/24 ECP WG Type 1000 for the Primary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I19" authorId="0" shapeId="0" xr:uid="{A8349BE5-2D25-4168-8EBE-28D459EF031B}">
      <text>
        <r>
          <rPr>
            <b/>
            <sz val="9"/>
            <color indexed="81"/>
            <rFont val="Tahoma"/>
            <family val="2"/>
          </rPr>
          <t>Enter July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485BFF0C-6AAB-4213-B279-FAF788F2175E}">
      <text>
        <r>
          <rPr>
            <b/>
            <sz val="9"/>
            <color indexed="81"/>
            <rFont val="Tahoma"/>
            <family val="2"/>
          </rPr>
          <t>Enter Days Worked on the Primary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FEBC9CFA-1479-4D2C-BC55-E89C14CE5193}">
      <text>
        <r>
          <rPr>
            <b/>
            <sz val="9"/>
            <color indexed="81"/>
            <rFont val="Tahoma"/>
            <family val="2"/>
          </rPr>
          <t>Enter August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 xr:uid="{C515233F-9E62-4DA5-8128-6128251287B0}">
      <text>
        <r>
          <rPr>
            <b/>
            <sz val="9"/>
            <color indexed="81"/>
            <rFont val="Tahoma"/>
            <family val="2"/>
          </rPr>
          <t>Enter Days Worked on the Primary Appointment
Max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3613DEE4-1E59-4648-AE3E-94DDABAC425A}">
      <text>
        <r>
          <rPr>
            <b/>
            <sz val="9"/>
            <color indexed="81"/>
            <rFont val="Tahoma"/>
            <family val="2"/>
          </rPr>
          <t xml:space="preserve">Enter 7/1/24 ECP WG Type 1000 for the FERAP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F21" authorId="0" shapeId="0" xr:uid="{000080A4-5F24-48CC-BB0C-05D05A1D0A13}">
      <text>
        <r>
          <rPr>
            <b/>
            <sz val="9"/>
            <color indexed="81"/>
            <rFont val="Tahoma"/>
            <family val="2"/>
          </rPr>
          <t xml:space="preserve">Enter 7/1/24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22733DBC-7AD9-497E-8CDB-8D0AA1182CF0}">
      <text>
        <r>
          <rPr>
            <b/>
            <sz val="9"/>
            <color indexed="81"/>
            <rFont val="Tahoma"/>
            <family val="2"/>
          </rPr>
          <t>Enter July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155F9B40-A781-4B1A-857A-E329931E265E}">
      <text>
        <r>
          <rPr>
            <b/>
            <sz val="9"/>
            <color indexed="81"/>
            <rFont val="Tahoma"/>
            <family val="2"/>
          </rPr>
          <t>Enter Days Worked on the FERAP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 xr:uid="{99ADF9AA-0724-41A7-8410-591C681755C5}">
      <text>
        <r>
          <rPr>
            <b/>
            <sz val="9"/>
            <color indexed="81"/>
            <rFont val="Tahoma"/>
            <family val="2"/>
          </rPr>
          <t>Enter August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 shapeId="0" xr:uid="{D1EAAE04-8A4B-4604-A18C-EB7630F06D06}">
      <text>
        <r>
          <rPr>
            <b/>
            <sz val="9"/>
            <color indexed="81"/>
            <rFont val="Tahoma"/>
            <family val="2"/>
          </rPr>
          <t>Enter Days Worked on the FERAP Appointment
Max 7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E9" authorId="0" shapeId="0" xr:uid="{3C122C59-2122-42BF-8790-9D9F853B9DD0}">
      <text>
        <r>
          <rPr>
            <b/>
            <sz val="9"/>
            <color indexed="81"/>
            <rFont val="Tahoma"/>
            <family val="2"/>
          </rPr>
          <t xml:space="preserve">Enter Current ECP WG Type 1000 for the Primary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C5D4D531-52A7-4D83-A4DE-DDEB1174C8B7}">
      <text>
        <r>
          <rPr>
            <b/>
            <sz val="9"/>
            <color indexed="81"/>
            <rFont val="Tahoma"/>
            <family val="2"/>
          </rPr>
          <t>Enter May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56EF4B61-BBD1-44F9-825A-2D119AB0081C}">
      <text>
        <r>
          <rPr>
            <b/>
            <sz val="9"/>
            <color indexed="81"/>
            <rFont val="Tahoma"/>
            <family val="2"/>
          </rPr>
          <t>Enter Days Worked on the Primary Appointment
Max 15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 xr:uid="{7409D98E-5513-47D6-8E54-71C62F19E54E}">
      <text>
        <r>
          <rPr>
            <b/>
            <sz val="9"/>
            <color indexed="81"/>
            <rFont val="Tahoma"/>
            <family val="2"/>
          </rPr>
          <t>Enter June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 xr:uid="{BD1923A7-0592-44B8-9712-6184B4BE6BD3}">
      <text>
        <r>
          <rPr>
            <b/>
            <sz val="9"/>
            <color indexed="81"/>
            <rFont val="Tahoma"/>
            <family val="2"/>
          </rPr>
          <t>Enter Days Worked on the Primary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D088C6DC-FD05-4848-9440-F5E18740DC80}">
      <text>
        <r>
          <rPr>
            <b/>
            <sz val="9"/>
            <color indexed="81"/>
            <rFont val="Tahoma"/>
            <family val="2"/>
          </rPr>
          <t xml:space="preserve">Enter Current ECP WG Type 1000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EAD7BED4-9D90-49AC-B4C6-F1F72F03C2E7}">
      <text>
        <r>
          <rPr>
            <b/>
            <sz val="9"/>
            <color indexed="81"/>
            <rFont val="Tahoma"/>
            <family val="2"/>
          </rPr>
          <t xml:space="preserve">Enter Current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59D59CB8-C006-425F-8A56-FC7796A3F177}">
      <text>
        <r>
          <rPr>
            <b/>
            <sz val="9"/>
            <color indexed="81"/>
            <rFont val="Tahoma"/>
            <family val="2"/>
          </rPr>
          <t>Enter May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BD7B2447-256E-46B5-8FA4-36F400B6E49D}">
      <text>
        <r>
          <rPr>
            <b/>
            <sz val="9"/>
            <color indexed="81"/>
            <rFont val="Tahoma"/>
            <family val="2"/>
          </rPr>
          <t>Enter Days Worked on the FERAP Appointment
Max 15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90A736C8-F2D4-4E8B-8379-E8C3D5EB12E8}">
      <text>
        <r>
          <rPr>
            <b/>
            <sz val="9"/>
            <color indexed="81"/>
            <rFont val="Tahoma"/>
            <family val="2"/>
          </rPr>
          <t>Enter June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479A1463-4787-4575-A6C6-2F9F20E58B08}">
      <text>
        <r>
          <rPr>
            <b/>
            <sz val="9"/>
            <color indexed="81"/>
            <rFont val="Tahoma"/>
            <family val="2"/>
          </rPr>
          <t>Enter Days Worked on the FERAP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7200933E-B930-4925-9E08-89D34DEF2533}">
      <text>
        <r>
          <rPr>
            <b/>
            <sz val="9"/>
            <color indexed="81"/>
            <rFont val="Tahoma"/>
            <family val="2"/>
          </rPr>
          <t xml:space="preserve">Enter 7/1/24 ECP WG Type 1000 for the Primary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I19" authorId="0" shapeId="0" xr:uid="{9BA1A023-2532-4793-97E3-2872A8FAE289}">
      <text>
        <r>
          <rPr>
            <b/>
            <sz val="9"/>
            <color indexed="81"/>
            <rFont val="Tahoma"/>
            <family val="2"/>
          </rPr>
          <t>Enter July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89B81AB3-0C15-42A1-80A3-734F5D9B1EE2}">
      <text>
        <r>
          <rPr>
            <b/>
            <sz val="9"/>
            <color indexed="81"/>
            <rFont val="Tahoma"/>
            <family val="2"/>
          </rPr>
          <t>Enter Days Worked on the Primary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709A47E4-148E-4A6F-BDAF-95CE44F3AE1B}">
      <text>
        <r>
          <rPr>
            <b/>
            <sz val="9"/>
            <color indexed="81"/>
            <rFont val="Tahoma"/>
            <family val="2"/>
          </rPr>
          <t>Enter August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 xr:uid="{55E5C3FF-1205-49E0-B72A-E748ADB1A6EC}">
      <text>
        <r>
          <rPr>
            <b/>
            <sz val="9"/>
            <color indexed="81"/>
            <rFont val="Tahoma"/>
            <family val="2"/>
          </rPr>
          <t>Enter Days Worked on the Primary Appointment
Max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FFEFC0E9-C0B7-48A6-970B-05A82F32B94B}">
      <text>
        <r>
          <rPr>
            <b/>
            <sz val="9"/>
            <color indexed="81"/>
            <rFont val="Tahoma"/>
            <family val="2"/>
          </rPr>
          <t xml:space="preserve">Enter 7/1/24 ECP WG Type 1000 for the FERAP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F21" authorId="0" shapeId="0" xr:uid="{95A9106E-BFFA-4F6F-8F08-A59335CD8B9F}">
      <text>
        <r>
          <rPr>
            <b/>
            <sz val="9"/>
            <color indexed="81"/>
            <rFont val="Tahoma"/>
            <family val="2"/>
          </rPr>
          <t xml:space="preserve">Enter 7/1/24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836B3D38-48A1-4818-88D9-784ACA2F2565}">
      <text>
        <r>
          <rPr>
            <b/>
            <sz val="9"/>
            <color indexed="81"/>
            <rFont val="Tahoma"/>
            <family val="2"/>
          </rPr>
          <t>Enter July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EB04AD5C-97DA-4102-8E95-A8518AD09F06}">
      <text>
        <r>
          <rPr>
            <b/>
            <sz val="9"/>
            <color indexed="81"/>
            <rFont val="Tahoma"/>
            <family val="2"/>
          </rPr>
          <t>Enter Days Worked on the FERAP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 xr:uid="{CD5D8857-9687-4EE8-9D6C-B2E64F7F4D93}">
      <text>
        <r>
          <rPr>
            <b/>
            <sz val="9"/>
            <color indexed="81"/>
            <rFont val="Tahoma"/>
            <family val="2"/>
          </rPr>
          <t>Enter August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 shapeId="0" xr:uid="{2EEE0432-EF19-4B93-953B-2657798F6336}">
      <text>
        <r>
          <rPr>
            <b/>
            <sz val="9"/>
            <color indexed="81"/>
            <rFont val="Tahoma"/>
            <family val="2"/>
          </rPr>
          <t>Enter Days Worked on the FERAP Appointment
Max 7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E9" authorId="0" shapeId="0" xr:uid="{587B16F2-F12C-4720-A6D5-A7B63C5F9082}">
      <text>
        <r>
          <rPr>
            <b/>
            <sz val="9"/>
            <color indexed="81"/>
            <rFont val="Tahoma"/>
            <family val="2"/>
          </rPr>
          <t xml:space="preserve">Enter Current ECP WG Type 1000 for the Primary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1E1C5713-4532-4D7E-829C-3C7413CD95C9}">
      <text>
        <r>
          <rPr>
            <b/>
            <sz val="9"/>
            <color indexed="81"/>
            <rFont val="Tahoma"/>
            <family val="2"/>
          </rPr>
          <t>Enter May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990F6F1-4722-49E9-B264-EEF27715F3EC}">
      <text>
        <r>
          <rPr>
            <b/>
            <sz val="9"/>
            <color indexed="81"/>
            <rFont val="Tahoma"/>
            <family val="2"/>
          </rPr>
          <t>Enter Days Worked on the Primary Appointment
Max 15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 xr:uid="{3C00981E-DCF4-408C-B675-7C50810D40BC}">
      <text>
        <r>
          <rPr>
            <b/>
            <sz val="9"/>
            <color indexed="81"/>
            <rFont val="Tahoma"/>
            <family val="2"/>
          </rPr>
          <t>Enter June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 xr:uid="{3B13BC32-6849-473E-9026-0130E985CE2F}">
      <text>
        <r>
          <rPr>
            <b/>
            <sz val="9"/>
            <color indexed="81"/>
            <rFont val="Tahoma"/>
            <family val="2"/>
          </rPr>
          <t>Enter Days Worked on the Primary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60AAF8F-63D5-4936-8FC7-BAB3675431D0}">
      <text>
        <r>
          <rPr>
            <b/>
            <sz val="9"/>
            <color indexed="81"/>
            <rFont val="Tahoma"/>
            <family val="2"/>
          </rPr>
          <t xml:space="preserve">Enter Current ECP WG Type 1000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DCC76F21-3CF8-44FC-A527-45364224292E}">
      <text>
        <r>
          <rPr>
            <b/>
            <sz val="9"/>
            <color indexed="81"/>
            <rFont val="Tahoma"/>
            <family val="2"/>
          </rPr>
          <t xml:space="preserve">Enter Current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C14C340A-DEFA-45E3-A5C9-0192AA319410}">
      <text>
        <r>
          <rPr>
            <b/>
            <sz val="9"/>
            <color indexed="81"/>
            <rFont val="Tahoma"/>
            <family val="2"/>
          </rPr>
          <t>Enter May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7E6CD6C5-0D43-4B5C-BCE4-E79B8D627ACA}">
      <text>
        <r>
          <rPr>
            <b/>
            <sz val="9"/>
            <color indexed="81"/>
            <rFont val="Tahoma"/>
            <family val="2"/>
          </rPr>
          <t>Enter Days Worked on the FERAP Appointment
Max 15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93BB434C-3743-4AA4-8F7B-82B36A359ADD}">
      <text>
        <r>
          <rPr>
            <b/>
            <sz val="9"/>
            <color indexed="81"/>
            <rFont val="Tahoma"/>
            <family val="2"/>
          </rPr>
          <t>Enter June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D3A0EADA-A8AF-4AC4-8C9F-01357C985D87}">
      <text>
        <r>
          <rPr>
            <b/>
            <sz val="9"/>
            <color indexed="81"/>
            <rFont val="Tahoma"/>
            <family val="2"/>
          </rPr>
          <t>Enter Days Worked on the FERAP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E7DE3AE4-F358-44BA-82FC-A88E3D980542}">
      <text>
        <r>
          <rPr>
            <b/>
            <sz val="9"/>
            <color indexed="81"/>
            <rFont val="Tahoma"/>
            <family val="2"/>
          </rPr>
          <t xml:space="preserve">Enter 7/1/24 ECP WG Type 1000 for the Primary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I19" authorId="0" shapeId="0" xr:uid="{71C4F76A-B13D-420A-8275-B68C61AA64E8}">
      <text>
        <r>
          <rPr>
            <b/>
            <sz val="9"/>
            <color indexed="81"/>
            <rFont val="Tahoma"/>
            <family val="2"/>
          </rPr>
          <t>Enter July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1D50DD74-F7C9-480C-A916-B701BF1ECB74}">
      <text>
        <r>
          <rPr>
            <b/>
            <sz val="9"/>
            <color indexed="81"/>
            <rFont val="Tahoma"/>
            <family val="2"/>
          </rPr>
          <t>Enter Days Worked on the Primary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16C5B408-4D4F-4C01-BCCC-970C5C4EB5E4}">
      <text>
        <r>
          <rPr>
            <b/>
            <sz val="9"/>
            <color indexed="81"/>
            <rFont val="Tahoma"/>
            <family val="2"/>
          </rPr>
          <t>Enter August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 xr:uid="{ACA38EED-061F-42EB-8AFA-884C14DED294}">
      <text>
        <r>
          <rPr>
            <b/>
            <sz val="9"/>
            <color indexed="81"/>
            <rFont val="Tahoma"/>
            <family val="2"/>
          </rPr>
          <t>Enter Days Worked on the Primary Appointment
Max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93E33B08-80C0-45F9-9ECE-1B7201BCAC07}">
      <text>
        <r>
          <rPr>
            <b/>
            <sz val="9"/>
            <color indexed="81"/>
            <rFont val="Tahoma"/>
            <family val="2"/>
          </rPr>
          <t xml:space="preserve">Enter 7/1/24 ECP WG Type 1000 for the FERAP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F21" authorId="0" shapeId="0" xr:uid="{2C83D8F5-234C-40D6-B426-FEB581334307}">
      <text>
        <r>
          <rPr>
            <b/>
            <sz val="9"/>
            <color indexed="81"/>
            <rFont val="Tahoma"/>
            <family val="2"/>
          </rPr>
          <t xml:space="preserve">Enter 7/1/24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C47BC97F-67A7-41BD-BCCE-8BE9039381A0}">
      <text>
        <r>
          <rPr>
            <b/>
            <sz val="9"/>
            <color indexed="81"/>
            <rFont val="Tahoma"/>
            <family val="2"/>
          </rPr>
          <t>Enter July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FBEAC5D1-F28A-4580-9ECE-78F91218BF14}">
      <text>
        <r>
          <rPr>
            <b/>
            <sz val="9"/>
            <color indexed="81"/>
            <rFont val="Tahoma"/>
            <family val="2"/>
          </rPr>
          <t>Enter Days Worked on the FERAP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 xr:uid="{B27E340C-9677-4F66-BE32-B374A5626392}">
      <text>
        <r>
          <rPr>
            <b/>
            <sz val="9"/>
            <color indexed="81"/>
            <rFont val="Tahoma"/>
            <family val="2"/>
          </rPr>
          <t>Enter August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 shapeId="0" xr:uid="{44D924E4-9C43-4781-AB23-D9B103DCA82D}">
      <text>
        <r>
          <rPr>
            <b/>
            <sz val="9"/>
            <color indexed="81"/>
            <rFont val="Tahoma"/>
            <family val="2"/>
          </rPr>
          <t>Enter Days Worked on the FERAP Appointment
Max 7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E9" authorId="0" shapeId="0" xr:uid="{F0C792BB-2A17-4D05-9B4C-818F72C9B91A}">
      <text>
        <r>
          <rPr>
            <b/>
            <sz val="9"/>
            <color indexed="81"/>
            <rFont val="Tahoma"/>
            <family val="2"/>
          </rPr>
          <t xml:space="preserve">Enter Current ECP WG Type 1000 for the Primary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6209D950-0A1A-472D-A670-8E1DF5EC26E8}">
      <text>
        <r>
          <rPr>
            <b/>
            <sz val="9"/>
            <color indexed="81"/>
            <rFont val="Tahoma"/>
            <family val="2"/>
          </rPr>
          <t>Enter May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464DFA5E-6FD6-4413-BAC5-3FB79A300D01}">
      <text>
        <r>
          <rPr>
            <b/>
            <sz val="9"/>
            <color indexed="81"/>
            <rFont val="Tahoma"/>
            <family val="2"/>
          </rPr>
          <t>Enter Days Worked on the Primary Appointment
FW Max 17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 xr:uid="{CD2383B1-8DAF-4828-9442-283581BC0356}">
      <text>
        <r>
          <rPr>
            <b/>
            <sz val="9"/>
            <color indexed="81"/>
            <rFont val="Tahoma"/>
            <family val="2"/>
          </rPr>
          <t>Enter June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 xr:uid="{4ED3A0C4-5564-48DF-A8C0-03322909603B}">
      <text>
        <r>
          <rPr>
            <b/>
            <sz val="9"/>
            <color indexed="81"/>
            <rFont val="Tahoma"/>
            <family val="2"/>
          </rPr>
          <t>Enter Days Worked on the Primary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280977D9-9BC8-4250-85F0-49FFB63FE557}">
      <text>
        <r>
          <rPr>
            <b/>
            <sz val="9"/>
            <color indexed="81"/>
            <rFont val="Tahoma"/>
            <family val="2"/>
          </rPr>
          <t xml:space="preserve">Enter Current ECP WG Type 1000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CBF429F8-4769-4FAC-92AD-694D0F791EC6}">
      <text>
        <r>
          <rPr>
            <b/>
            <sz val="9"/>
            <color indexed="81"/>
            <rFont val="Tahoma"/>
            <family val="2"/>
          </rPr>
          <t xml:space="preserve">Enter Current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8068D731-1977-4C0B-BD6F-4F7ACC4FD222}">
      <text>
        <r>
          <rPr>
            <b/>
            <sz val="9"/>
            <color indexed="81"/>
            <rFont val="Tahoma"/>
            <family val="2"/>
          </rPr>
          <t>Enter May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F80F5267-D658-4C10-86E3-6E4ACE7FCB02}">
      <text>
        <r>
          <rPr>
            <b/>
            <sz val="9"/>
            <color indexed="81"/>
            <rFont val="Tahoma"/>
            <family val="2"/>
          </rPr>
          <t>Enter Days Worked on the FERAP Appointment
FW Max 17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2C5F689E-46B5-4BCC-9ACD-CFD52B8C7D56}">
      <text>
        <r>
          <rPr>
            <b/>
            <sz val="9"/>
            <color indexed="81"/>
            <rFont val="Tahoma"/>
            <family val="2"/>
          </rPr>
          <t>Enter June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630C4339-2D11-4AA8-8CD8-AAD2BE5944DD}">
      <text>
        <r>
          <rPr>
            <b/>
            <sz val="9"/>
            <color indexed="81"/>
            <rFont val="Tahoma"/>
            <family val="2"/>
          </rPr>
          <t>Enter Days Worked on the FERAP Appointment
Max 20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2AEF836F-356E-492F-B605-3941DF72ED54}">
      <text>
        <r>
          <rPr>
            <b/>
            <sz val="9"/>
            <color indexed="81"/>
            <rFont val="Tahoma"/>
            <family val="2"/>
          </rPr>
          <t xml:space="preserve">Enter 7/1/24 ECP WG Type 1000 for the Primary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I19" authorId="0" shapeId="0" xr:uid="{F8D93FF2-435F-4FCE-AA0F-02B9DC9E5248}">
      <text>
        <r>
          <rPr>
            <b/>
            <sz val="9"/>
            <color indexed="81"/>
            <rFont val="Tahoma"/>
            <family val="2"/>
          </rPr>
          <t>Enter July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B2AF3FE0-8C76-4C42-82E9-51EBFE3D0F2D}">
      <text>
        <r>
          <rPr>
            <b/>
            <sz val="9"/>
            <color indexed="81"/>
            <rFont val="Tahoma"/>
            <family val="2"/>
          </rPr>
          <t>Enter Days Worked on the Primary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2104F1EF-AA28-4544-B324-EF8E5798FA5F}">
      <text>
        <r>
          <rPr>
            <b/>
            <sz val="9"/>
            <color indexed="81"/>
            <rFont val="Tahoma"/>
            <family val="2"/>
          </rPr>
          <t>Enter August Summer FTE for the Primary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 xr:uid="{8A3D79AF-FA47-4806-83AB-7B11C29FA74A}">
      <text>
        <r>
          <rPr>
            <b/>
            <sz val="9"/>
            <color indexed="81"/>
            <rFont val="Tahoma"/>
            <family val="2"/>
          </rPr>
          <t>Enter Days Worked on the Primary Appointment
FW Max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1F4C7CB8-820A-4E7E-8C2F-436AC6DE05CD}">
      <text>
        <r>
          <rPr>
            <b/>
            <sz val="9"/>
            <color indexed="81"/>
            <rFont val="Tahoma"/>
            <family val="2"/>
          </rPr>
          <t xml:space="preserve">Enter 7/1/24 ECP WG Type 1000 for the FERAP Appointment </t>
        </r>
        <r>
          <rPr>
            <sz val="9"/>
            <color indexed="81"/>
            <rFont val="Tahoma"/>
            <family val="2"/>
          </rPr>
          <t xml:space="preserve">
(Includes merit and promotion increments if applicable)</t>
        </r>
      </text>
    </comment>
    <comment ref="F21" authorId="0" shapeId="0" xr:uid="{66D54DF4-DD86-422D-A2D8-9BF706962463}">
      <text>
        <r>
          <rPr>
            <b/>
            <sz val="9"/>
            <color indexed="81"/>
            <rFont val="Tahoma"/>
            <family val="2"/>
          </rPr>
          <t xml:space="preserve">Enter 7/1/24 ECP WG Type 1025 for the FERAP Appointment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123E865E-CE34-434F-85E4-EF9EEC7144D5}">
      <text>
        <r>
          <rPr>
            <b/>
            <sz val="9"/>
            <color indexed="81"/>
            <rFont val="Tahoma"/>
            <family val="2"/>
          </rPr>
          <t>Enter July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8B7743D8-8CA5-4283-BDDA-DEEF2A4FDA20}">
      <text>
        <r>
          <rPr>
            <b/>
            <sz val="9"/>
            <color indexed="81"/>
            <rFont val="Tahoma"/>
            <family val="2"/>
          </rPr>
          <t>Enter Days Worked on the FERAP Appointment
Max 23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 xr:uid="{804B3ACD-DFE0-4B78-880D-5715032646EE}">
      <text>
        <r>
          <rPr>
            <b/>
            <sz val="9"/>
            <color indexed="81"/>
            <rFont val="Tahoma"/>
            <family val="2"/>
          </rPr>
          <t>Enter August Summer FTE for the FERAP Appointment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 shapeId="0" xr:uid="{72BA3EE9-6F08-4AD2-BBA1-7CAD3284E932}">
      <text>
        <r>
          <rPr>
            <b/>
            <sz val="9"/>
            <color indexed="81"/>
            <rFont val="Tahoma"/>
            <family val="2"/>
          </rPr>
          <t>Enter Days Worked on the FERAP Appointment
FW Max 12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<sst xmlns="http://schemas.openxmlformats.org/spreadsheetml/2006/main" count="792" uniqueCount="109">
  <si>
    <t>Pay Type</t>
  </si>
  <si>
    <t xml:space="preserve">PERNR </t>
  </si>
  <si>
    <t xml:space="preserve">ECP Annual Salary </t>
  </si>
  <si>
    <t>ECP (CUL)</t>
  </si>
  <si>
    <t>FTAR</t>
  </si>
  <si>
    <t xml:space="preserve">Times </t>
  </si>
  <si>
    <t>AY Summer Factor</t>
  </si>
  <si>
    <t>AY Factor Salary</t>
  </si>
  <si>
    <t xml:space="preserve">Divided by </t>
  </si>
  <si>
    <t>Days</t>
  </si>
  <si>
    <t xml:space="preserve">Daily rate @ Full time </t>
  </si>
  <si>
    <t>SEEMLESS FTE</t>
  </si>
  <si>
    <t xml:space="preserve">Daily rate in SEEMLESS </t>
  </si>
  <si>
    <t>Base pay</t>
  </si>
  <si>
    <t>X</t>
  </si>
  <si>
    <t>/</t>
  </si>
  <si>
    <t>=</t>
  </si>
  <si>
    <t xml:space="preserve">Base pay </t>
  </si>
  <si>
    <t xml:space="preserve"> </t>
  </si>
  <si>
    <t>TOTAL</t>
  </si>
  <si>
    <t>FERAP Wage type</t>
  </si>
  <si>
    <t xml:space="preserve">FERAP added into the BASE </t>
  </si>
  <si>
    <t>West Lafayette:     5/13/2024 – 8/11/2024</t>
  </si>
  <si>
    <t>Northwest:             5/8/2024 – 8/11/2024</t>
  </si>
  <si>
    <t>Fort Wayne:           5/9/2024 – 8/18/2024</t>
  </si>
  <si>
    <t>Payroll Period</t>
  </si>
  <si>
    <t>PAR Semester</t>
  </si>
  <si>
    <t xml:space="preserve">PAR Semester </t>
  </si>
  <si>
    <t>Pay Period Number</t>
  </si>
  <si>
    <t>PAR Periods 2024</t>
  </si>
  <si>
    <t>Description</t>
  </si>
  <si>
    <t>Begin Date</t>
  </si>
  <si>
    <t>End Date</t>
  </si>
  <si>
    <t>Displayed Begin Date</t>
  </si>
  <si>
    <t>Displayed End Date</t>
  </si>
  <si>
    <t>Begin</t>
  </si>
  <si>
    <t>End</t>
  </si>
  <si>
    <t>2024SUMMER_FY</t>
  </si>
  <si>
    <t>Non-Academic Monthly</t>
  </si>
  <si>
    <t>Z2-202406</t>
  </si>
  <si>
    <t>Z2-202407</t>
  </si>
  <si>
    <t>2024SUMMER_BW</t>
  </si>
  <si>
    <t>Non-Academic Bi-Weekly</t>
  </si>
  <si>
    <t>Z1-202412</t>
  </si>
  <si>
    <t>Z1-202417</t>
  </si>
  <si>
    <t>2024SUMMER_AY_WL</t>
  </si>
  <si>
    <t>Academic Monthly  - West Lafayette</t>
  </si>
  <si>
    <t>Z2-202405</t>
  </si>
  <si>
    <t>Z2-202408</t>
  </si>
  <si>
    <t>Summer Pay Only</t>
  </si>
  <si>
    <t>2024SUMMER_AB_WL</t>
  </si>
  <si>
    <t>Academic Bi-Weekly - West Lafayette</t>
  </si>
  <si>
    <t>Z1-202411</t>
  </si>
  <si>
    <t>2024SUMMER_AY_FW</t>
  </si>
  <si>
    <t>Academic Monthly  - Fort Wayne</t>
  </si>
  <si>
    <t>2024SUMMER_AB_FW</t>
  </si>
  <si>
    <t>Academic Bi-Weekly - Fort Wayne</t>
  </si>
  <si>
    <t>Z1-202418</t>
  </si>
  <si>
    <t>2024SUMMER_AY_NW</t>
  </si>
  <si>
    <t xml:space="preserve">Academic Monthly  - Northwest </t>
  </si>
  <si>
    <t>2024SUMMER_AB_NW</t>
  </si>
  <si>
    <t xml:space="preserve">Academic Bi-Weekly - Northwest </t>
  </si>
  <si>
    <t>FERAP</t>
  </si>
  <si>
    <t>Daily Rate</t>
  </si>
  <si>
    <t>FTE</t>
  </si>
  <si>
    <t>Salary Charged</t>
  </si>
  <si>
    <t>Name:</t>
  </si>
  <si>
    <t>PERNR</t>
  </si>
  <si>
    <t>Appointment FTE</t>
  </si>
  <si>
    <t>Monthly Base Salary</t>
  </si>
  <si>
    <t>WT 1000</t>
  </si>
  <si>
    <t>WT 1025</t>
  </si>
  <si>
    <t xml:space="preserve">FERAP </t>
  </si>
  <si>
    <t>Wage Type 1000</t>
  </si>
  <si>
    <t>Primary Appointment:</t>
  </si>
  <si>
    <t>FERAP Appointment:</t>
  </si>
  <si>
    <t xml:space="preserve">May </t>
  </si>
  <si>
    <t>June</t>
  </si>
  <si>
    <t>May/June</t>
  </si>
  <si>
    <t>FT Daily Rate</t>
  </si>
  <si>
    <t xml:space="preserve"> May</t>
  </si>
  <si>
    <t>SEEMLESS Summer Validation</t>
  </si>
  <si>
    <t>July</t>
  </si>
  <si>
    <t>August</t>
  </si>
  <si>
    <t>Month</t>
  </si>
  <si>
    <t>PRIMARY</t>
  </si>
  <si>
    <t>July/August</t>
  </si>
  <si>
    <t>Example 1 - Merit estimated for this example (not actual)</t>
  </si>
  <si>
    <t xml:space="preserve">Primary Appt - ECP Basic Pay </t>
  </si>
  <si>
    <t>FERAP Appt - ECP Basic Pay</t>
  </si>
  <si>
    <t>May &amp; June</t>
  </si>
  <si>
    <t>July &amp; August</t>
  </si>
  <si>
    <r>
      <t xml:space="preserve">Primary Appt - </t>
    </r>
    <r>
      <rPr>
        <b/>
        <sz val="11"/>
        <color theme="1"/>
        <rFont val="Aptos Narrow"/>
        <family val="2"/>
        <scheme val="minor"/>
      </rPr>
      <t>ENTER IN SEEMLESS</t>
    </r>
    <r>
      <rPr>
        <sz val="11"/>
        <color theme="1"/>
        <rFont val="Aptos Narrow"/>
        <family val="2"/>
        <scheme val="minor"/>
      </rPr>
      <t xml:space="preserve"> - Summer calculator provided below for reference only</t>
    </r>
  </si>
  <si>
    <t>FERAP Appt  - ENTER IN SEEMLESS - Summer calculator provided below for reference only</t>
  </si>
  <si>
    <t>(Enter information in blue font)</t>
  </si>
  <si>
    <t>EXAMPLE 2</t>
  </si>
  <si>
    <t>EXAMPLE 1</t>
  </si>
  <si>
    <t>EXAMPLE 2:
Faculty Summer 100% on FERAP approved accounts using FERAP appointment only</t>
  </si>
  <si>
    <t>Example 2 - Merit estimated for this example (not actual)</t>
  </si>
  <si>
    <r>
      <t xml:space="preserve">FERAP Appt  - </t>
    </r>
    <r>
      <rPr>
        <b/>
        <sz val="11"/>
        <color theme="1"/>
        <rFont val="Aptos Narrow"/>
        <family val="2"/>
        <scheme val="minor"/>
      </rPr>
      <t>ENTER IN SEEMLESS</t>
    </r>
    <r>
      <rPr>
        <sz val="11"/>
        <color theme="1"/>
        <rFont val="Aptos Narrow"/>
        <family val="2"/>
        <scheme val="minor"/>
      </rPr>
      <t xml:space="preserve"> - Summer calculator provided below for reference only</t>
    </r>
  </si>
  <si>
    <t>N/A - No Pay on Primary Appt</t>
  </si>
  <si>
    <t>(From ECP Basic Pay)</t>
  </si>
  <si>
    <t>FERAP Summer Daily Rate Validation Tool</t>
  </si>
  <si>
    <t>Total Summer Salary Charged</t>
  </si>
  <si>
    <t>Total Salary Charged for June/July</t>
  </si>
  <si>
    <t>Total Salary Charged for May/June</t>
  </si>
  <si>
    <t>Fort Wayne Campus FERAP Summer Daily Rate Validation Tool</t>
  </si>
  <si>
    <t>Note:  This tool has not been built to accommodate flat rates</t>
  </si>
  <si>
    <r>
      <t xml:space="preserve">EXAMPLE 1:
Faculty Summer will be on the Primary (non-FERAP) appointment  for non-FERAP sources and on the FERAP appointment for FERAP approved sources per the professor
</t>
    </r>
    <r>
      <rPr>
        <sz val="12"/>
        <color theme="1"/>
        <rFont val="Aptos Narrow"/>
        <family val="2"/>
        <scheme val="minor"/>
      </rPr>
      <t xml:space="preserve"> </t>
    </r>
    <r>
      <rPr>
        <sz val="10"/>
        <color theme="1"/>
        <rFont val="Aptos Narrow"/>
        <family val="2"/>
        <scheme val="minor"/>
      </rPr>
      <t>(splitting by FTE across appointments and adjusting June days worked on FERAP)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</si>
</sst>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i/>
      <u/>
      <sz val="11"/>
      <color theme="1"/>
      <name val="Aptos Narrow"/>
      <family val="2"/>
      <scheme val="minor"/>
    </font>
    <font>
      <b/>
      <i/>
      <sz val="11"/>
      <color rgb="FF00B050"/>
      <name val="Aptos Narrow"/>
      <family val="2"/>
      <scheme val="minor"/>
    </font>
    <font>
      <sz val="11"/>
      <color rgb="FF00B050"/>
      <name val="Aptos Narrow"/>
      <family val="2"/>
      <scheme val="minor"/>
    </font>
    <font>
      <sz val="11"/>
      <name val="Aptos Narrow"/>
      <family val="2"/>
      <scheme val="minor"/>
    </font>
    <font>
      <i/>
      <sz val="11"/>
      <color rgb="FF00B0F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9"/>
      <color indexed="81"/>
      <name val="Tahoma"/>
      <family val="2"/>
    </font>
    <font>
      <b/>
      <u/>
      <sz val="12"/>
      <color theme="1"/>
      <name val="Aptos Narrow"/>
      <family val="2"/>
      <scheme val="minor"/>
    </font>
    <font>
      <b/>
      <u/>
      <sz val="14"/>
      <color theme="1"/>
      <name val="Aptos Narrow"/>
      <family val="2"/>
      <scheme val="minor"/>
    </font>
    <font>
      <sz val="14"/>
      <color rgb="FF00B0F0"/>
      <name val="Aptos Narrow"/>
      <family val="2"/>
      <scheme val="minor"/>
    </font>
    <font>
      <sz val="14"/>
      <color rgb="FFC65911"/>
      <name val="Aptos Narrow"/>
      <family val="2"/>
      <scheme val="minor"/>
    </font>
    <font>
      <sz val="14"/>
      <color rgb="FFBF8F00"/>
      <name val="Aptos Narrow"/>
      <family val="2"/>
      <scheme val="minor"/>
    </font>
    <font>
      <sz val="14"/>
      <name val="Aptos Narrow"/>
      <family val="2"/>
      <scheme val="minor"/>
    </font>
    <font>
      <sz val="14"/>
      <color rgb="FF7030A0"/>
      <name val="Aptos Narrow"/>
      <family val="2"/>
      <scheme val="minor"/>
    </font>
    <font>
      <sz val="11"/>
      <color rgb="FF0000FF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20"/>
      <color theme="1"/>
      <name val="Aptos Display"/>
      <family val="2"/>
      <scheme val="major"/>
    </font>
    <font>
      <b/>
      <sz val="11"/>
      <color theme="0"/>
      <name val="Aptos Narrow"/>
      <family val="2"/>
      <scheme val="minor"/>
    </font>
    <font>
      <sz val="9"/>
      <color indexed="81"/>
      <name val="Tahoma"/>
      <family val="2"/>
    </font>
    <font>
      <b/>
      <sz val="12"/>
      <color theme="1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i/>
      <sz val="9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0" fontId="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0" fontId="8" fillId="0" borderId="0" xfId="0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center" vertical="center" wrapText="1"/>
    </xf>
    <xf numFmtId="14" fontId="11" fillId="0" borderId="0" xfId="0" applyNumberFormat="1" applyFont="1"/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44" fontId="0" fillId="0" borderId="0" xfId="1" applyFont="1"/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4" fontId="0" fillId="0" borderId="1" xfId="1" applyFont="1" applyBorder="1"/>
    <xf numFmtId="0" fontId="18" fillId="0" borderId="0" xfId="0" applyFont="1"/>
    <xf numFmtId="2" fontId="18" fillId="0" borderId="0" xfId="0" applyNumberFormat="1" applyFont="1"/>
    <xf numFmtId="44" fontId="18" fillId="0" borderId="0" xfId="1" applyFont="1"/>
    <xf numFmtId="0" fontId="2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44" fontId="0" fillId="3" borderId="11" xfId="1" applyFont="1" applyFill="1" applyBorder="1"/>
    <xf numFmtId="2" fontId="0" fillId="0" borderId="13" xfId="0" applyNumberFormat="1" applyBorder="1"/>
    <xf numFmtId="0" fontId="0" fillId="0" borderId="13" xfId="0" applyBorder="1"/>
    <xf numFmtId="44" fontId="0" fillId="3" borderId="14" xfId="1" applyFont="1" applyFill="1" applyBorder="1"/>
    <xf numFmtId="44" fontId="0" fillId="0" borderId="0" xfId="0" applyNumberFormat="1"/>
    <xf numFmtId="2" fontId="8" fillId="0" borderId="0" xfId="0" applyNumberFormat="1" applyFont="1" applyAlignment="1">
      <alignment horizontal="center" vertical="center"/>
    </xf>
    <xf numFmtId="2" fontId="18" fillId="0" borderId="2" xfId="0" applyNumberFormat="1" applyFont="1" applyBorder="1"/>
    <xf numFmtId="0" fontId="18" fillId="0" borderId="2" xfId="0" applyFont="1" applyBorder="1"/>
    <xf numFmtId="2" fontId="18" fillId="0" borderId="12" xfId="0" applyNumberFormat="1" applyFont="1" applyBorder="1"/>
    <xf numFmtId="0" fontId="18" fillId="0" borderId="13" xfId="0" applyFont="1" applyBorder="1"/>
    <xf numFmtId="8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/>
    <xf numFmtId="49" fontId="18" fillId="7" borderId="0" xfId="1" applyNumberFormat="1" applyFont="1" applyFill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44" fontId="0" fillId="0" borderId="5" xfId="1" applyFont="1" applyBorder="1"/>
    <xf numFmtId="165" fontId="23" fillId="2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Alignment="1">
      <alignment vertical="center"/>
    </xf>
    <xf numFmtId="0" fontId="28" fillId="0" borderId="13" xfId="0" applyFont="1" applyBorder="1" applyAlignment="1">
      <alignment horizontal="center"/>
    </xf>
    <xf numFmtId="0" fontId="9" fillId="0" borderId="0" xfId="0" applyFont="1" applyAlignment="1">
      <alignment horizontal="right"/>
    </xf>
    <xf numFmtId="44" fontId="9" fillId="0" borderId="0" xfId="0" applyNumberFormat="1" applyFont="1"/>
    <xf numFmtId="0" fontId="29" fillId="0" borderId="0" xfId="0" applyFont="1"/>
    <xf numFmtId="2" fontId="6" fillId="0" borderId="0" xfId="0" applyNumberFormat="1" applyFont="1" applyAlignment="1">
      <alignment horizontal="center" vertical="center" wrapText="1"/>
    </xf>
    <xf numFmtId="0" fontId="19" fillId="8" borderId="0" xfId="0" applyFont="1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FF74EE9B-2B7F-41CD-BD23-1FC3934AEF7B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133350</xdr:rowOff>
    </xdr:from>
    <xdr:to>
      <xdr:col>10</xdr:col>
      <xdr:colOff>351720</xdr:colOff>
      <xdr:row>38</xdr:row>
      <xdr:rowOff>161707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976BC9-6809-31A9-3450-4130557AC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6029325"/>
          <a:ext cx="5638095" cy="1742857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29</xdr:row>
      <xdr:rowOff>123825</xdr:rowOff>
    </xdr:from>
    <xdr:to>
      <xdr:col>24</xdr:col>
      <xdr:colOff>65971</xdr:colOff>
      <xdr:row>40</xdr:row>
      <xdr:rowOff>28325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C916D-10D4-C517-8520-EBE254A2C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6019800"/>
          <a:ext cx="5628571" cy="20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6</xdr:col>
      <xdr:colOff>172962</xdr:colOff>
      <xdr:row>55</xdr:row>
      <xdr:rowOff>46999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BC09ED-62AD-46FB-9372-53B2912B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9725" y="8791575"/>
          <a:ext cx="3830562" cy="233299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22</xdr:col>
      <xdr:colOff>160860</xdr:colOff>
      <xdr:row>54</xdr:row>
      <xdr:rowOff>174062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BA7F8B-E107-4505-BCE4-E24A59E7D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00950" y="8791575"/>
          <a:ext cx="4066110" cy="2269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133350</xdr:rowOff>
    </xdr:from>
    <xdr:to>
      <xdr:col>10</xdr:col>
      <xdr:colOff>351720</xdr:colOff>
      <xdr:row>38</xdr:row>
      <xdr:rowOff>161707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973B3F-9E49-4F49-88B2-54716B44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6257925"/>
          <a:ext cx="5638095" cy="1742857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29</xdr:row>
      <xdr:rowOff>123825</xdr:rowOff>
    </xdr:from>
    <xdr:to>
      <xdr:col>24</xdr:col>
      <xdr:colOff>65971</xdr:colOff>
      <xdr:row>40</xdr:row>
      <xdr:rowOff>28325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14F51C-F50F-468A-8DE6-3CF7B50F6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6248400"/>
          <a:ext cx="5628571" cy="20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42</xdr:row>
      <xdr:rowOff>109506</xdr:rowOff>
    </xdr:from>
    <xdr:to>
      <xdr:col>22</xdr:col>
      <xdr:colOff>933450</xdr:colOff>
      <xdr:row>58</xdr:row>
      <xdr:rowOff>27943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3266F1-5E55-0202-F905-8FB953E4C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48575" y="8710581"/>
          <a:ext cx="4791075" cy="2966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63F8-EFA9-4AA1-9DC9-A1CD8F65E78D}">
  <sheetPr>
    <tabColor theme="3" tint="0.499984740745262"/>
    <pageSetUpPr fitToPage="1"/>
  </sheetPr>
  <dimension ref="A1:AB24"/>
  <sheetViews>
    <sheetView showGridLines="0" tabSelected="1" workbookViewId="0">
      <selection activeCell="U12" sqref="U12"/>
    </sheetView>
  </sheetViews>
  <sheetFormatPr defaultRowHeight="15" x14ac:dyDescent="0.25"/>
  <cols>
    <col min="1" max="1" width="1.28515625" customWidth="1"/>
    <col min="2" max="2" width="22.85546875" customWidth="1"/>
    <col min="3" max="3" width="11.85546875" customWidth="1"/>
    <col min="4" max="4" width="12.42578125" customWidth="1"/>
    <col min="5" max="5" width="19" bestFit="1" customWidth="1"/>
    <col min="6" max="6" width="11.5703125" customWidth="1"/>
    <col min="7" max="7" width="12.28515625" customWidth="1"/>
    <col min="8" max="8" width="1.5703125" customWidth="1"/>
    <col min="10" max="10" width="1.42578125" customWidth="1"/>
    <col min="12" max="12" width="1.42578125" customWidth="1"/>
    <col min="14" max="14" width="1.42578125" customWidth="1"/>
    <col min="15" max="15" width="14.7109375" bestFit="1" customWidth="1"/>
    <col min="16" max="16" width="1.5703125" customWidth="1"/>
    <col min="18" max="18" width="1.42578125" customWidth="1"/>
    <col min="20" max="20" width="1.42578125" customWidth="1"/>
    <col min="22" max="22" width="1.42578125" customWidth="1"/>
    <col min="23" max="23" width="14.7109375" bestFit="1" customWidth="1"/>
  </cols>
  <sheetData>
    <row r="1" spans="1:28" ht="43.5" customHeight="1" thickBot="1" x14ac:dyDescent="0.3">
      <c r="A1" s="116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  <c r="Y1" s="99"/>
      <c r="Z1" s="99"/>
      <c r="AA1" s="99"/>
      <c r="AB1" s="99"/>
    </row>
    <row r="2" spans="1:28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Y2" s="99"/>
      <c r="Z2" s="99"/>
      <c r="AA2" s="99"/>
      <c r="AB2" s="99"/>
    </row>
    <row r="3" spans="1:28" ht="18" customHeight="1" x14ac:dyDescent="0.3">
      <c r="B3" s="93" t="s">
        <v>66</v>
      </c>
      <c r="C3" s="119"/>
      <c r="D3" s="120"/>
      <c r="E3" s="121"/>
      <c r="G3" s="122"/>
      <c r="H3" s="122"/>
      <c r="I3" s="122"/>
      <c r="Q3" s="62" t="s">
        <v>94</v>
      </c>
      <c r="Y3" s="99"/>
      <c r="Z3" s="99"/>
      <c r="AA3" s="99"/>
      <c r="AB3" s="99"/>
    </row>
    <row r="4" spans="1:28" ht="18" customHeight="1" x14ac:dyDescent="0.25">
      <c r="B4" s="93"/>
      <c r="C4" s="97"/>
      <c r="D4" s="97"/>
      <c r="E4" s="97"/>
      <c r="Y4" s="99"/>
      <c r="Z4" s="99"/>
      <c r="AA4" s="99"/>
      <c r="AB4" s="99"/>
    </row>
    <row r="5" spans="1:28" ht="18.75" x14ac:dyDescent="0.3">
      <c r="B5" s="55"/>
      <c r="C5" s="105" t="s">
        <v>90</v>
      </c>
      <c r="D5" s="105"/>
      <c r="E5" s="105"/>
      <c r="F5" s="105"/>
      <c r="G5" s="105"/>
      <c r="I5" s="105" t="s">
        <v>81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Y5" s="99"/>
      <c r="Z5" s="99"/>
      <c r="AA5" s="99"/>
      <c r="AB5" s="99"/>
    </row>
    <row r="6" spans="1:28" ht="20.25" customHeight="1" x14ac:dyDescent="0.25">
      <c r="B6" s="55"/>
      <c r="C6" s="106" t="s">
        <v>67</v>
      </c>
      <c r="D6" s="108" t="s">
        <v>68</v>
      </c>
      <c r="E6" s="87" t="s">
        <v>69</v>
      </c>
      <c r="F6" s="88" t="s">
        <v>72</v>
      </c>
      <c r="G6" s="58" t="s">
        <v>79</v>
      </c>
      <c r="I6" s="110" t="s">
        <v>80</v>
      </c>
      <c r="J6" s="111"/>
      <c r="K6" s="111"/>
      <c r="L6" s="111"/>
      <c r="M6" s="111"/>
      <c r="N6" s="111"/>
      <c r="O6" s="112"/>
      <c r="Q6" s="113" t="s">
        <v>77</v>
      </c>
      <c r="R6" s="114"/>
      <c r="S6" s="114"/>
      <c r="T6" s="114"/>
      <c r="U6" s="114"/>
      <c r="V6" s="114"/>
      <c r="W6" s="115"/>
      <c r="Y6" s="99"/>
      <c r="Z6" s="99"/>
      <c r="AA6" s="99"/>
      <c r="AB6" s="99"/>
    </row>
    <row r="7" spans="1:28" ht="15" customHeight="1" x14ac:dyDescent="0.25">
      <c r="B7" s="55"/>
      <c r="C7" s="107"/>
      <c r="D7" s="109"/>
      <c r="E7" s="26" t="s">
        <v>73</v>
      </c>
      <c r="F7" s="86" t="s">
        <v>71</v>
      </c>
      <c r="G7" s="59" t="s">
        <v>78</v>
      </c>
      <c r="I7" s="65" t="s">
        <v>64</v>
      </c>
      <c r="J7" s="66"/>
      <c r="K7" s="66" t="s">
        <v>63</v>
      </c>
      <c r="L7" s="66"/>
      <c r="M7" s="66" t="s">
        <v>9</v>
      </c>
      <c r="N7" s="67"/>
      <c r="O7" s="68" t="s">
        <v>65</v>
      </c>
      <c r="Q7" s="65" t="s">
        <v>64</v>
      </c>
      <c r="R7" s="66"/>
      <c r="S7" s="66" t="s">
        <v>63</v>
      </c>
      <c r="T7" s="66"/>
      <c r="U7" s="66" t="s">
        <v>9</v>
      </c>
      <c r="V7" s="67"/>
      <c r="W7" s="68" t="s">
        <v>65</v>
      </c>
      <c r="Y7" s="99"/>
      <c r="Z7" s="99"/>
      <c r="AA7" s="99"/>
      <c r="AB7" s="99"/>
    </row>
    <row r="8" spans="1:28" ht="15" customHeight="1" x14ac:dyDescent="0.25">
      <c r="B8" s="55"/>
      <c r="C8" s="89"/>
      <c r="D8" s="73"/>
      <c r="E8" s="100" t="s">
        <v>101</v>
      </c>
      <c r="F8" s="90"/>
      <c r="G8" s="60"/>
      <c r="I8" s="69"/>
      <c r="O8" s="70"/>
      <c r="Q8" s="69"/>
      <c r="W8" s="70"/>
      <c r="Y8" s="99"/>
      <c r="Z8" s="99"/>
      <c r="AA8" s="99"/>
      <c r="AB8" s="99"/>
    </row>
    <row r="9" spans="1:28" x14ac:dyDescent="0.25">
      <c r="B9" s="94" t="s">
        <v>74</v>
      </c>
      <c r="C9" s="62" t="s">
        <v>67</v>
      </c>
      <c r="D9" s="63">
        <v>0</v>
      </c>
      <c r="E9" s="64">
        <v>0</v>
      </c>
      <c r="F9" s="91"/>
      <c r="G9" s="61" t="e">
        <f>((((E9/D9)*9)*0.02778)/5)</f>
        <v>#DIV/0!</v>
      </c>
      <c r="I9" s="77">
        <v>0</v>
      </c>
      <c r="J9" s="57"/>
      <c r="K9" s="57" t="e">
        <f>ROUND(($G$9*I9),2)</f>
        <v>#DIV/0!</v>
      </c>
      <c r="M9" s="62">
        <v>0</v>
      </c>
      <c r="O9" s="71" t="e">
        <f>$K$9*M9</f>
        <v>#DIV/0!</v>
      </c>
      <c r="Q9" s="77">
        <v>0</v>
      </c>
      <c r="S9" s="57" t="e">
        <f>ROUND(($G$9*Q9),2)</f>
        <v>#DIV/0!</v>
      </c>
      <c r="U9" s="62">
        <v>0</v>
      </c>
      <c r="W9" s="71" t="e">
        <f>S9*U9</f>
        <v>#DIV/0!</v>
      </c>
    </row>
    <row r="10" spans="1:28" x14ac:dyDescent="0.25">
      <c r="B10" s="85"/>
      <c r="D10" s="57"/>
      <c r="E10" s="56"/>
      <c r="F10" s="56"/>
      <c r="G10" s="95"/>
      <c r="I10" s="78"/>
      <c r="M10" s="62"/>
      <c r="O10" s="70"/>
      <c r="Q10" s="78"/>
      <c r="U10" s="62"/>
      <c r="W10" s="70"/>
    </row>
    <row r="11" spans="1:28" x14ac:dyDescent="0.25">
      <c r="B11" s="94" t="s">
        <v>75</v>
      </c>
      <c r="C11" s="62" t="s">
        <v>67</v>
      </c>
      <c r="D11" s="63">
        <v>0</v>
      </c>
      <c r="E11" s="64">
        <v>0</v>
      </c>
      <c r="F11" s="64">
        <v>0</v>
      </c>
      <c r="G11" s="61" t="e">
        <f>(((((E11+F11)/D11)*9)*0.02778)/5)</f>
        <v>#DIV/0!</v>
      </c>
      <c r="I11" s="79">
        <v>0</v>
      </c>
      <c r="J11" s="72"/>
      <c r="K11" s="72" t="e">
        <f>ROUND(($G$11*I11),2)</f>
        <v>#DIV/0!</v>
      </c>
      <c r="L11" s="73"/>
      <c r="M11" s="80">
        <v>0</v>
      </c>
      <c r="N11" s="73"/>
      <c r="O11" s="74" t="e">
        <f>K11*M11</f>
        <v>#DIV/0!</v>
      </c>
      <c r="Q11" s="79">
        <v>0</v>
      </c>
      <c r="R11" s="73"/>
      <c r="S11" s="72" t="e">
        <f>ROUND(($G$11*Q11),2)</f>
        <v>#DIV/0!</v>
      </c>
      <c r="T11" s="73"/>
      <c r="U11" s="80">
        <v>0</v>
      </c>
      <c r="V11" s="73"/>
      <c r="W11" s="74" t="e">
        <f>S11*U11</f>
        <v>#DIV/0!</v>
      </c>
    </row>
    <row r="12" spans="1:28" x14ac:dyDescent="0.25">
      <c r="B12" s="85"/>
      <c r="Q12" s="98"/>
      <c r="R12" s="98"/>
      <c r="S12" s="98"/>
      <c r="T12" s="98"/>
      <c r="U12" s="101" t="s">
        <v>105</v>
      </c>
      <c r="V12" s="98"/>
      <c r="W12" s="102" t="e">
        <f>O9+O11+W9+W11</f>
        <v>#DIV/0!</v>
      </c>
    </row>
    <row r="13" spans="1:28" x14ac:dyDescent="0.25">
      <c r="B13" s="85"/>
    </row>
    <row r="14" spans="1:28" x14ac:dyDescent="0.25">
      <c r="B14" s="85"/>
    </row>
    <row r="15" spans="1:28" ht="18.75" x14ac:dyDescent="0.3">
      <c r="B15" s="85"/>
      <c r="C15" s="105" t="s">
        <v>91</v>
      </c>
      <c r="D15" s="105"/>
      <c r="E15" s="105"/>
      <c r="F15" s="105"/>
      <c r="G15" s="105"/>
      <c r="I15" s="105" t="s">
        <v>81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8" x14ac:dyDescent="0.25">
      <c r="B16" s="85"/>
      <c r="C16" s="106" t="s">
        <v>67</v>
      </c>
      <c r="D16" s="108" t="s">
        <v>68</v>
      </c>
      <c r="E16" s="87" t="s">
        <v>69</v>
      </c>
      <c r="F16" s="88" t="s">
        <v>72</v>
      </c>
      <c r="G16" s="58" t="s">
        <v>79</v>
      </c>
      <c r="I16" s="110" t="s">
        <v>82</v>
      </c>
      <c r="J16" s="111"/>
      <c r="K16" s="111"/>
      <c r="L16" s="111"/>
      <c r="M16" s="111"/>
      <c r="N16" s="111"/>
      <c r="O16" s="112"/>
      <c r="Q16" s="113" t="s">
        <v>83</v>
      </c>
      <c r="R16" s="114"/>
      <c r="S16" s="114"/>
      <c r="T16" s="114"/>
      <c r="U16" s="114"/>
      <c r="V16" s="114"/>
      <c r="W16" s="115"/>
    </row>
    <row r="17" spans="2:23" x14ac:dyDescent="0.25">
      <c r="B17" s="85"/>
      <c r="C17" s="107"/>
      <c r="D17" s="109"/>
      <c r="E17" s="26" t="s">
        <v>70</v>
      </c>
      <c r="F17" s="86" t="s">
        <v>71</v>
      </c>
      <c r="G17" s="59" t="s">
        <v>86</v>
      </c>
      <c r="I17" s="65" t="s">
        <v>64</v>
      </c>
      <c r="J17" s="66"/>
      <c r="K17" s="66" t="s">
        <v>63</v>
      </c>
      <c r="L17" s="66"/>
      <c r="M17" s="66" t="s">
        <v>9</v>
      </c>
      <c r="N17" s="67"/>
      <c r="O17" s="68" t="s">
        <v>65</v>
      </c>
      <c r="Q17" s="65" t="s">
        <v>64</v>
      </c>
      <c r="R17" s="66"/>
      <c r="S17" s="66" t="s">
        <v>63</v>
      </c>
      <c r="T17" s="66"/>
      <c r="U17" s="66" t="s">
        <v>9</v>
      </c>
      <c r="V17" s="67"/>
      <c r="W17" s="68" t="s">
        <v>65</v>
      </c>
    </row>
    <row r="18" spans="2:23" x14ac:dyDescent="0.25">
      <c r="B18" s="85"/>
      <c r="C18" s="89"/>
      <c r="D18" s="73"/>
      <c r="E18" s="100" t="s">
        <v>101</v>
      </c>
      <c r="F18" s="90"/>
      <c r="G18" s="60"/>
      <c r="I18" s="69"/>
      <c r="O18" s="70"/>
      <c r="Q18" s="69"/>
      <c r="W18" s="70"/>
    </row>
    <row r="19" spans="2:23" x14ac:dyDescent="0.25">
      <c r="B19" s="94" t="s">
        <v>74</v>
      </c>
      <c r="C19" t="str">
        <f>C9</f>
        <v>PERNR</v>
      </c>
      <c r="D19" s="63">
        <v>0</v>
      </c>
      <c r="E19" s="64">
        <v>0</v>
      </c>
      <c r="F19" s="91"/>
      <c r="G19" s="61" t="e">
        <f>((((E19/D19)*9)*0.02778)/5)</f>
        <v>#DIV/0!</v>
      </c>
      <c r="I19" s="77">
        <v>0</v>
      </c>
      <c r="J19" s="57"/>
      <c r="K19" s="57" t="e">
        <f>ROUND(($G$19*I19),2)</f>
        <v>#DIV/0!</v>
      </c>
      <c r="M19" s="62">
        <v>0</v>
      </c>
      <c r="O19" s="71" t="e">
        <f>$K$19*M19</f>
        <v>#DIV/0!</v>
      </c>
      <c r="Q19" s="77">
        <v>0</v>
      </c>
      <c r="S19" s="57" t="e">
        <f>ROUND(($G$19*Q19),2)</f>
        <v>#DIV/0!</v>
      </c>
      <c r="U19" s="62">
        <v>0</v>
      </c>
      <c r="W19" s="71" t="e">
        <f>S19*U19</f>
        <v>#DIV/0!</v>
      </c>
    </row>
    <row r="20" spans="2:23" x14ac:dyDescent="0.25">
      <c r="B20" s="85"/>
      <c r="D20" s="57"/>
      <c r="E20" s="56"/>
      <c r="F20" s="56"/>
      <c r="G20" s="95"/>
      <c r="I20" s="78"/>
      <c r="M20" s="62"/>
      <c r="O20" s="70"/>
      <c r="Q20" s="78"/>
      <c r="U20" s="62"/>
      <c r="W20" s="70"/>
    </row>
    <row r="21" spans="2:23" x14ac:dyDescent="0.25">
      <c r="B21" s="94" t="s">
        <v>75</v>
      </c>
      <c r="C21" t="str">
        <f>C11</f>
        <v>PERNR</v>
      </c>
      <c r="D21" s="63">
        <v>0</v>
      </c>
      <c r="E21" s="64">
        <v>0</v>
      </c>
      <c r="F21" s="64">
        <v>0</v>
      </c>
      <c r="G21" s="61" t="e">
        <f>(((((E21+F21)/D21)*9)*0.02778)/5)</f>
        <v>#DIV/0!</v>
      </c>
      <c r="I21" s="79">
        <v>0</v>
      </c>
      <c r="J21" s="72"/>
      <c r="K21" s="72" t="e">
        <f>ROUND(($G$21*I21),2)</f>
        <v>#DIV/0!</v>
      </c>
      <c r="L21" s="73"/>
      <c r="M21" s="80">
        <v>0</v>
      </c>
      <c r="N21" s="73"/>
      <c r="O21" s="74" t="e">
        <f>K21*M21</f>
        <v>#DIV/0!</v>
      </c>
      <c r="Q21" s="79">
        <v>0</v>
      </c>
      <c r="R21" s="73"/>
      <c r="S21" s="72" t="e">
        <f>ROUND(($G$21*Q21),2)</f>
        <v>#DIV/0!</v>
      </c>
      <c r="T21" s="73"/>
      <c r="U21" s="80">
        <v>0</v>
      </c>
      <c r="V21" s="73"/>
      <c r="W21" s="74" t="e">
        <f>S21*U21</f>
        <v>#DIV/0!</v>
      </c>
    </row>
    <row r="22" spans="2:23" x14ac:dyDescent="0.25">
      <c r="Q22" s="98"/>
      <c r="R22" s="98"/>
      <c r="S22" s="98"/>
      <c r="T22" s="98"/>
      <c r="U22" s="101" t="s">
        <v>104</v>
      </c>
      <c r="V22" s="98"/>
      <c r="W22" s="102" t="e">
        <f>O19+O21+W19+W21</f>
        <v>#DIV/0!</v>
      </c>
    </row>
    <row r="23" spans="2:23" x14ac:dyDescent="0.25">
      <c r="C23" s="98"/>
    </row>
    <row r="24" spans="2:23" x14ac:dyDescent="0.25">
      <c r="F24" s="75"/>
      <c r="Q24" s="98"/>
      <c r="U24" s="101" t="s">
        <v>103</v>
      </c>
      <c r="V24" s="98"/>
      <c r="W24" s="102" t="e">
        <f>W12+W22</f>
        <v>#DIV/0!</v>
      </c>
    </row>
  </sheetData>
  <mergeCells count="15">
    <mergeCell ref="C6:C7"/>
    <mergeCell ref="D6:D7"/>
    <mergeCell ref="I6:O6"/>
    <mergeCell ref="Q6:W6"/>
    <mergeCell ref="A1:W1"/>
    <mergeCell ref="C3:E3"/>
    <mergeCell ref="G3:I3"/>
    <mergeCell ref="C5:G5"/>
    <mergeCell ref="I5:W5"/>
    <mergeCell ref="C15:G15"/>
    <mergeCell ref="I15:W15"/>
    <mergeCell ref="C16:C17"/>
    <mergeCell ref="D16:D17"/>
    <mergeCell ref="I16:O16"/>
    <mergeCell ref="Q16:W16"/>
  </mergeCells>
  <pageMargins left="0.25" right="0.25" top="0.75" bottom="0.75" header="0.3" footer="0.3"/>
  <pageSetup scale="69" fitToHeight="0" orientation="landscape" r:id="rId1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8A5B-470E-4845-ABBE-33507F0D42DA}">
  <sheetPr>
    <tabColor theme="3" tint="0.89999084444715716"/>
  </sheetPr>
  <dimension ref="A1:W20"/>
  <sheetViews>
    <sheetView zoomScale="115" zoomScaleNormal="115" workbookViewId="0">
      <selection activeCell="F10" sqref="F10"/>
    </sheetView>
  </sheetViews>
  <sheetFormatPr defaultColWidth="18.140625" defaultRowHeight="15" x14ac:dyDescent="0.25"/>
  <cols>
    <col min="1" max="1" width="10.85546875" bestFit="1" customWidth="1"/>
    <col min="2" max="2" width="16.42578125" bestFit="1" customWidth="1"/>
    <col min="3" max="3" width="10.42578125" bestFit="1" customWidth="1"/>
    <col min="4" max="4" width="17" bestFit="1" customWidth="1"/>
    <col min="5" max="5" width="9.5703125" bestFit="1" customWidth="1"/>
    <col min="6" max="6" width="12.42578125" bestFit="1" customWidth="1"/>
    <col min="7" max="7" width="6.5703125" bestFit="1" customWidth="1"/>
    <col min="8" max="8" width="17.42578125" bestFit="1" customWidth="1"/>
    <col min="9" max="9" width="15.5703125" bestFit="1" customWidth="1"/>
    <col min="10" max="10" width="10.5703125" bestFit="1" customWidth="1"/>
    <col min="11" max="11" width="6" bestFit="1" customWidth="1"/>
    <col min="12" max="12" width="2.7109375" bestFit="1" customWidth="1"/>
    <col min="13" max="13" width="15.85546875" bestFit="1" customWidth="1"/>
    <col min="14" max="14" width="2.85546875" bestFit="1" customWidth="1"/>
    <col min="15" max="15" width="13.42578125" bestFit="1" customWidth="1"/>
    <col min="16" max="16" width="2.7109375" bestFit="1" customWidth="1"/>
    <col min="17" max="17" width="12" bestFit="1" customWidth="1"/>
    <col min="18" max="18" width="26.7109375" style="85" customWidth="1"/>
    <col min="19" max="20" width="15.140625" customWidth="1"/>
    <col min="21" max="21" width="9.5703125" bestFit="1" customWidth="1"/>
    <col min="22" max="23" width="1.140625" bestFit="1" customWidth="1"/>
    <col min="24" max="24" width="1.42578125" bestFit="1" customWidth="1"/>
  </cols>
  <sheetData>
    <row r="1" spans="1:23" ht="30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 t="s">
        <v>10</v>
      </c>
      <c r="N1" s="1"/>
      <c r="O1" s="1" t="s">
        <v>11</v>
      </c>
      <c r="P1" s="1"/>
      <c r="Q1" s="1" t="s">
        <v>12</v>
      </c>
      <c r="R1" s="82"/>
      <c r="S1" s="2"/>
      <c r="T1" s="2"/>
      <c r="U1" s="2"/>
      <c r="V1" s="2"/>
      <c r="W1" s="1"/>
    </row>
    <row r="2" spans="1:23" x14ac:dyDescent="0.25">
      <c r="A2" s="3" t="s">
        <v>85</v>
      </c>
      <c r="B2" s="4"/>
      <c r="C2" s="4"/>
      <c r="D2" s="5"/>
      <c r="E2" s="6"/>
      <c r="F2" s="5"/>
      <c r="G2" s="7"/>
      <c r="H2" s="7"/>
      <c r="I2" s="8"/>
      <c r="J2" s="9"/>
      <c r="K2" s="7"/>
      <c r="L2" s="7"/>
      <c r="M2" s="8"/>
      <c r="N2" s="7"/>
      <c r="O2" s="10"/>
      <c r="P2" s="7"/>
      <c r="Q2" s="8"/>
      <c r="R2" s="83"/>
      <c r="S2" s="12"/>
      <c r="T2" s="12"/>
      <c r="U2" s="12"/>
      <c r="V2" s="11"/>
      <c r="W2" s="4"/>
    </row>
    <row r="3" spans="1:23" x14ac:dyDescent="0.25">
      <c r="A3" s="13" t="s">
        <v>76</v>
      </c>
      <c r="B3" s="13" t="s">
        <v>13</v>
      </c>
      <c r="C3" s="13" t="str">
        <f>'Entry Page'!$C$9</f>
        <v>PERNR</v>
      </c>
      <c r="D3" s="14">
        <f>'Entry Page'!$E$9*9</f>
        <v>0</v>
      </c>
      <c r="E3" s="15">
        <f>'Entry Page'!$D$9</f>
        <v>0</v>
      </c>
      <c r="F3" s="14" t="e">
        <f>+D3/E3</f>
        <v>#DIV/0!</v>
      </c>
      <c r="G3" s="16" t="s">
        <v>14</v>
      </c>
      <c r="H3" s="16">
        <v>2.7779999999999999E-2</v>
      </c>
      <c r="I3" s="17" t="e">
        <f>+F3*H3</f>
        <v>#DIV/0!</v>
      </c>
      <c r="J3" s="18" t="s">
        <v>15</v>
      </c>
      <c r="K3" s="16">
        <v>5</v>
      </c>
      <c r="L3" s="16" t="s">
        <v>16</v>
      </c>
      <c r="M3" s="17" t="e">
        <f>+I3/K3</f>
        <v>#DIV/0!</v>
      </c>
      <c r="N3" s="16" t="s">
        <v>14</v>
      </c>
      <c r="O3" s="76">
        <f>'Entry Page'!I9</f>
        <v>0</v>
      </c>
      <c r="P3" s="16" t="s">
        <v>16</v>
      </c>
      <c r="Q3" s="17" t="e">
        <f>ROUND((+M3*O3),2)</f>
        <v>#DIV/0!</v>
      </c>
      <c r="R3" s="84" t="s">
        <v>17</v>
      </c>
      <c r="S3" s="19"/>
      <c r="T3" s="19"/>
      <c r="U3" s="19"/>
      <c r="V3" s="11"/>
      <c r="W3" s="4"/>
    </row>
    <row r="4" spans="1:23" x14ac:dyDescent="0.25">
      <c r="A4" s="13" t="s">
        <v>77</v>
      </c>
      <c r="B4" s="13" t="s">
        <v>13</v>
      </c>
      <c r="C4" s="13" t="str">
        <f>'Entry Page'!$C$9</f>
        <v>PERNR</v>
      </c>
      <c r="D4" s="14">
        <f>'Entry Page'!$E$9*9</f>
        <v>0</v>
      </c>
      <c r="E4" s="15">
        <f>'Entry Page'!$D$9</f>
        <v>0</v>
      </c>
      <c r="F4" s="14" t="e">
        <f>+D4/E4</f>
        <v>#DIV/0!</v>
      </c>
      <c r="G4" s="16" t="s">
        <v>14</v>
      </c>
      <c r="H4" s="16">
        <v>2.7779999999999999E-2</v>
      </c>
      <c r="I4" s="17" t="e">
        <f>+F4*H4</f>
        <v>#DIV/0!</v>
      </c>
      <c r="J4" s="18" t="s">
        <v>15</v>
      </c>
      <c r="K4" s="16">
        <v>5</v>
      </c>
      <c r="L4" s="16" t="s">
        <v>16</v>
      </c>
      <c r="M4" s="17" t="e">
        <f>+I4/K4</f>
        <v>#DIV/0!</v>
      </c>
      <c r="N4" s="16" t="s">
        <v>14</v>
      </c>
      <c r="O4" s="76">
        <f>'Entry Page'!Q9</f>
        <v>0</v>
      </c>
      <c r="P4" s="16" t="s">
        <v>16</v>
      </c>
      <c r="Q4" s="17" t="e">
        <f>ROUND((+M4*O4),2)</f>
        <v>#DIV/0!</v>
      </c>
      <c r="R4" s="84" t="s">
        <v>17</v>
      </c>
      <c r="S4" s="19"/>
      <c r="T4" s="19"/>
      <c r="U4" s="19"/>
      <c r="V4" s="11"/>
      <c r="W4" s="4"/>
    </row>
    <row r="5" spans="1:23" x14ac:dyDescent="0.25">
      <c r="A5" s="13" t="s">
        <v>82</v>
      </c>
      <c r="B5" s="13" t="s">
        <v>13</v>
      </c>
      <c r="C5" s="13" t="str">
        <f>'Entry Page'!$C$9</f>
        <v>PERNR</v>
      </c>
      <c r="D5" s="14">
        <f>'Entry Page'!$E$19*9</f>
        <v>0</v>
      </c>
      <c r="E5" s="15">
        <f>'Entry Page'!$D$9</f>
        <v>0</v>
      </c>
      <c r="F5" s="14" t="e">
        <f>+D5/E5</f>
        <v>#DIV/0!</v>
      </c>
      <c r="G5" s="16" t="s">
        <v>14</v>
      </c>
      <c r="H5" s="16">
        <v>2.7779999999999999E-2</v>
      </c>
      <c r="I5" s="17" t="e">
        <f>+F5*H5</f>
        <v>#DIV/0!</v>
      </c>
      <c r="J5" s="18" t="s">
        <v>15</v>
      </c>
      <c r="K5" s="16">
        <v>5</v>
      </c>
      <c r="L5" s="16" t="s">
        <v>16</v>
      </c>
      <c r="M5" s="17" t="e">
        <f>+I5/K5</f>
        <v>#DIV/0!</v>
      </c>
      <c r="N5" s="16" t="s">
        <v>14</v>
      </c>
      <c r="O5" s="76">
        <f>'Entry Page'!I19</f>
        <v>0</v>
      </c>
      <c r="P5" s="16" t="s">
        <v>16</v>
      </c>
      <c r="Q5" s="17" t="e">
        <f>ROUND((+M5*O5),2)</f>
        <v>#DIV/0!</v>
      </c>
      <c r="R5" s="84" t="s">
        <v>17</v>
      </c>
      <c r="S5" s="19"/>
      <c r="T5" s="19"/>
      <c r="U5" s="19"/>
      <c r="V5" s="11"/>
      <c r="W5" s="4"/>
    </row>
    <row r="6" spans="1:23" x14ac:dyDescent="0.25">
      <c r="A6" s="13" t="s">
        <v>83</v>
      </c>
      <c r="B6" s="13" t="s">
        <v>13</v>
      </c>
      <c r="C6" s="13" t="str">
        <f>'Entry Page'!$C$9</f>
        <v>PERNR</v>
      </c>
      <c r="D6" s="14">
        <f>'Entry Page'!$E$19*9</f>
        <v>0</v>
      </c>
      <c r="E6" s="15">
        <f>'Entry Page'!$D$9</f>
        <v>0</v>
      </c>
      <c r="F6" s="14" t="e">
        <f>+D6/E6</f>
        <v>#DIV/0!</v>
      </c>
      <c r="G6" s="16" t="s">
        <v>14</v>
      </c>
      <c r="H6" s="16">
        <v>2.7779999999999999E-2</v>
      </c>
      <c r="I6" s="17" t="e">
        <f>+F6*H6</f>
        <v>#DIV/0!</v>
      </c>
      <c r="J6" s="18" t="s">
        <v>15</v>
      </c>
      <c r="K6" s="16">
        <v>5</v>
      </c>
      <c r="L6" s="16" t="s">
        <v>16</v>
      </c>
      <c r="M6" s="17" t="e">
        <f>+I6/K6</f>
        <v>#DIV/0!</v>
      </c>
      <c r="N6" s="16" t="s">
        <v>14</v>
      </c>
      <c r="O6" s="76">
        <f>'Entry Page'!Q19</f>
        <v>0</v>
      </c>
      <c r="P6" s="16" t="s">
        <v>16</v>
      </c>
      <c r="Q6" s="17" t="e">
        <f>ROUND((+M6*O6),2)</f>
        <v>#DIV/0!</v>
      </c>
      <c r="R6" s="84" t="s">
        <v>17</v>
      </c>
      <c r="S6" s="19"/>
      <c r="T6" s="19"/>
      <c r="U6" s="19"/>
      <c r="V6" s="11"/>
      <c r="W6" s="4"/>
    </row>
    <row r="7" spans="1:23" x14ac:dyDescent="0.25">
      <c r="A7" s="23" t="s">
        <v>18</v>
      </c>
      <c r="B7" s="23"/>
      <c r="C7" s="23"/>
      <c r="D7" s="24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81"/>
      <c r="R7" s="84"/>
      <c r="S7" s="19"/>
      <c r="T7" s="19"/>
      <c r="U7" s="19"/>
      <c r="V7" s="11"/>
      <c r="W7" s="4"/>
    </row>
    <row r="8" spans="1:23" x14ac:dyDescent="0.25">
      <c r="A8" s="3" t="s">
        <v>62</v>
      </c>
      <c r="B8" s="23"/>
      <c r="C8" s="23"/>
      <c r="D8" s="24"/>
      <c r="E8" s="23"/>
      <c r="F8" s="24"/>
      <c r="G8" s="23"/>
      <c r="H8" s="23"/>
      <c r="I8" s="23"/>
      <c r="J8" s="23"/>
      <c r="K8" s="23"/>
      <c r="L8" s="23"/>
      <c r="M8" s="23"/>
      <c r="N8" s="23"/>
      <c r="O8" s="23"/>
      <c r="P8" s="23"/>
      <c r="Q8" s="81"/>
      <c r="R8" s="84"/>
      <c r="S8" s="19"/>
      <c r="T8" s="19"/>
      <c r="U8" s="19"/>
      <c r="V8" s="11"/>
      <c r="W8" s="4"/>
    </row>
    <row r="9" spans="1:23" x14ac:dyDescent="0.25">
      <c r="A9" s="123" t="s">
        <v>76</v>
      </c>
      <c r="B9" s="13" t="s">
        <v>13</v>
      </c>
      <c r="C9" s="13" t="str">
        <f>'Entry Page'!$C$11</f>
        <v>PERNR</v>
      </c>
      <c r="D9" s="14">
        <f>'Entry Page'!$E$11*9</f>
        <v>0</v>
      </c>
      <c r="E9" s="15">
        <f>'Entry Page'!$D$11</f>
        <v>0</v>
      </c>
      <c r="F9" s="14" t="e">
        <f>+D9/E9</f>
        <v>#DIV/0!</v>
      </c>
      <c r="G9" s="16" t="s">
        <v>14</v>
      </c>
      <c r="H9" s="16">
        <v>2.7779999999999999E-2</v>
      </c>
      <c r="I9" s="17" t="e">
        <f>+F9*H9</f>
        <v>#DIV/0!</v>
      </c>
      <c r="J9" s="18" t="s">
        <v>15</v>
      </c>
      <c r="K9" s="16">
        <v>5</v>
      </c>
      <c r="L9" s="16" t="s">
        <v>16</v>
      </c>
      <c r="M9" s="17" t="e">
        <f>+I9/K9</f>
        <v>#DIV/0!</v>
      </c>
      <c r="N9" s="16" t="s">
        <v>14</v>
      </c>
      <c r="O9" s="76">
        <f>'Entry Page'!$I$11</f>
        <v>0</v>
      </c>
      <c r="P9" s="16" t="s">
        <v>16</v>
      </c>
      <c r="Q9" s="17" t="e">
        <f>ROUND((+M9*O9),2)</f>
        <v>#DIV/0!</v>
      </c>
      <c r="R9" s="84" t="s">
        <v>17</v>
      </c>
      <c r="S9" s="19"/>
      <c r="T9" s="19"/>
      <c r="U9" s="19"/>
      <c r="V9" s="4" t="s">
        <v>18</v>
      </c>
      <c r="W9" s="4" t="s">
        <v>18</v>
      </c>
    </row>
    <row r="10" spans="1:23" x14ac:dyDescent="0.25">
      <c r="A10" s="123"/>
      <c r="B10" s="13" t="s">
        <v>20</v>
      </c>
      <c r="C10" s="13" t="str">
        <f>'Entry Page'!$C$11</f>
        <v>PERNR</v>
      </c>
      <c r="D10" s="14">
        <f>'Entry Page'!$F$11*9</f>
        <v>0</v>
      </c>
      <c r="E10" s="15">
        <f>'Entry Page'!$D$11</f>
        <v>0</v>
      </c>
      <c r="F10" s="14" t="e">
        <f>+D10/E10</f>
        <v>#DIV/0!</v>
      </c>
      <c r="G10" s="16" t="s">
        <v>14</v>
      </c>
      <c r="H10" s="16">
        <v>2.7779999999999999E-2</v>
      </c>
      <c r="I10" s="17" t="e">
        <f>+F10*H10</f>
        <v>#DIV/0!</v>
      </c>
      <c r="J10" s="18" t="s">
        <v>15</v>
      </c>
      <c r="K10" s="16">
        <v>5</v>
      </c>
      <c r="L10" s="16" t="s">
        <v>16</v>
      </c>
      <c r="M10" s="17" t="e">
        <f>+I10/K10</f>
        <v>#DIV/0!</v>
      </c>
      <c r="N10" s="16" t="s">
        <v>14</v>
      </c>
      <c r="O10" s="76">
        <f>'Entry Page'!$I$11</f>
        <v>0</v>
      </c>
      <c r="P10" s="16" t="s">
        <v>16</v>
      </c>
      <c r="Q10" s="17" t="e">
        <f>ROUND((+M10*O10),2)</f>
        <v>#DIV/0!</v>
      </c>
      <c r="R10" s="84" t="s">
        <v>62</v>
      </c>
      <c r="S10" s="19"/>
      <c r="T10" s="19"/>
      <c r="U10" s="19"/>
      <c r="V10" s="4"/>
      <c r="W10" s="4"/>
    </row>
    <row r="11" spans="1:23" x14ac:dyDescent="0.25">
      <c r="A11" s="20"/>
      <c r="B11" s="20"/>
      <c r="C11" s="20" t="s">
        <v>19</v>
      </c>
      <c r="D11" s="21">
        <f>SUM(D9:D10)</f>
        <v>0</v>
      </c>
      <c r="E11" s="20"/>
      <c r="F11" s="21" t="e">
        <f>SUM(F9:F10)</f>
        <v>#DIV/0!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96" t="e">
        <f>SUM(Q9:Q10)</f>
        <v>#DIV/0!</v>
      </c>
      <c r="R11" s="21" t="s">
        <v>21</v>
      </c>
      <c r="S11" s="12"/>
      <c r="T11" s="12"/>
      <c r="U11" s="12"/>
      <c r="V11" s="12" t="s">
        <v>18</v>
      </c>
      <c r="W11" s="22"/>
    </row>
    <row r="12" spans="1:23" x14ac:dyDescent="0.25">
      <c r="A12" s="123" t="s">
        <v>77</v>
      </c>
      <c r="B12" s="13" t="s">
        <v>13</v>
      </c>
      <c r="C12" s="13" t="str">
        <f>'Entry Page'!$C$11</f>
        <v>PERNR</v>
      </c>
      <c r="D12" s="14">
        <f>'Entry Page'!$E$11*9</f>
        <v>0</v>
      </c>
      <c r="E12" s="15">
        <f>'Entry Page'!$D$11</f>
        <v>0</v>
      </c>
      <c r="F12" s="14" t="e">
        <f>+D12/E12</f>
        <v>#DIV/0!</v>
      </c>
      <c r="G12" s="16" t="s">
        <v>14</v>
      </c>
      <c r="H12" s="16">
        <v>2.7779999999999999E-2</v>
      </c>
      <c r="I12" s="17" t="e">
        <f>+F12*H12</f>
        <v>#DIV/0!</v>
      </c>
      <c r="J12" s="18" t="s">
        <v>15</v>
      </c>
      <c r="K12" s="16">
        <v>5</v>
      </c>
      <c r="L12" s="16" t="s">
        <v>16</v>
      </c>
      <c r="M12" s="17" t="e">
        <f>+I12/K12</f>
        <v>#DIV/0!</v>
      </c>
      <c r="N12" s="16" t="s">
        <v>14</v>
      </c>
      <c r="O12" s="76">
        <f>'Entry Page'!$Q$11</f>
        <v>0</v>
      </c>
      <c r="P12" s="16" t="s">
        <v>16</v>
      </c>
      <c r="Q12" s="17" t="e">
        <f>ROUND((+M12*O12),2)</f>
        <v>#DIV/0!</v>
      </c>
      <c r="R12" s="84" t="s">
        <v>17</v>
      </c>
      <c r="S12" s="19"/>
      <c r="T12" s="19"/>
      <c r="U12" s="19"/>
      <c r="V12" s="4" t="s">
        <v>18</v>
      </c>
      <c r="W12" s="4" t="s">
        <v>18</v>
      </c>
    </row>
    <row r="13" spans="1:23" x14ac:dyDescent="0.25">
      <c r="A13" s="123"/>
      <c r="B13" s="13" t="s">
        <v>20</v>
      </c>
      <c r="C13" s="13" t="str">
        <f>'Entry Page'!$C$11</f>
        <v>PERNR</v>
      </c>
      <c r="D13" s="14">
        <f>'Entry Page'!$F$11*9</f>
        <v>0</v>
      </c>
      <c r="E13" s="15">
        <f>'Entry Page'!$D$11</f>
        <v>0</v>
      </c>
      <c r="F13" s="14" t="e">
        <f>+D13/E13</f>
        <v>#DIV/0!</v>
      </c>
      <c r="G13" s="16" t="s">
        <v>14</v>
      </c>
      <c r="H13" s="16">
        <v>2.7779999999999999E-2</v>
      </c>
      <c r="I13" s="17" t="e">
        <f>+F13*H13</f>
        <v>#DIV/0!</v>
      </c>
      <c r="J13" s="18" t="s">
        <v>15</v>
      </c>
      <c r="K13" s="16">
        <v>5</v>
      </c>
      <c r="L13" s="16" t="s">
        <v>16</v>
      </c>
      <c r="M13" s="17" t="e">
        <f>+I13/K13</f>
        <v>#DIV/0!</v>
      </c>
      <c r="N13" s="16" t="s">
        <v>14</v>
      </c>
      <c r="O13" s="76">
        <f>'Entry Page'!$Q$11</f>
        <v>0</v>
      </c>
      <c r="P13" s="16" t="s">
        <v>16</v>
      </c>
      <c r="Q13" s="17" t="e">
        <f>ROUND((+M13*O13),2)</f>
        <v>#DIV/0!</v>
      </c>
      <c r="R13" s="84" t="s">
        <v>62</v>
      </c>
      <c r="S13" s="19"/>
      <c r="T13" s="19"/>
      <c r="U13" s="19"/>
      <c r="V13" s="4"/>
      <c r="W13" s="4"/>
    </row>
    <row r="14" spans="1:23" x14ac:dyDescent="0.25">
      <c r="A14" s="20"/>
      <c r="B14" s="20"/>
      <c r="C14" s="20" t="s">
        <v>19</v>
      </c>
      <c r="D14" s="21">
        <f>SUM(D12:D13)</f>
        <v>0</v>
      </c>
      <c r="E14" s="20"/>
      <c r="F14" s="21" t="e">
        <f>SUM(F12:F13)</f>
        <v>#DIV/0!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96" t="e">
        <f>SUM(Q12:Q13)</f>
        <v>#DIV/0!</v>
      </c>
      <c r="R14" s="21" t="s">
        <v>21</v>
      </c>
      <c r="S14" s="12"/>
      <c r="T14" s="12"/>
      <c r="U14" s="12"/>
      <c r="V14" s="12" t="s">
        <v>18</v>
      </c>
      <c r="W14" s="22"/>
    </row>
    <row r="15" spans="1:23" x14ac:dyDescent="0.25">
      <c r="A15" s="123" t="s">
        <v>82</v>
      </c>
      <c r="B15" s="13" t="s">
        <v>13</v>
      </c>
      <c r="C15" s="13" t="str">
        <f>'Entry Page'!$C$11</f>
        <v>PERNR</v>
      </c>
      <c r="D15" s="14">
        <f>'Entry Page'!$E$21*9</f>
        <v>0</v>
      </c>
      <c r="E15" s="15">
        <f>'Entry Page'!$D$21</f>
        <v>0</v>
      </c>
      <c r="F15" s="14" t="e">
        <f>+D15/E15</f>
        <v>#DIV/0!</v>
      </c>
      <c r="G15" s="16" t="s">
        <v>14</v>
      </c>
      <c r="H15" s="16">
        <v>2.7779999999999999E-2</v>
      </c>
      <c r="I15" s="17" t="e">
        <f>+F15*H15</f>
        <v>#DIV/0!</v>
      </c>
      <c r="J15" s="18" t="s">
        <v>15</v>
      </c>
      <c r="K15" s="16">
        <v>5</v>
      </c>
      <c r="L15" s="16" t="s">
        <v>16</v>
      </c>
      <c r="M15" s="17" t="e">
        <f>+I15/K15</f>
        <v>#DIV/0!</v>
      </c>
      <c r="N15" s="16" t="s">
        <v>14</v>
      </c>
      <c r="O15" s="76">
        <f>'Entry Page'!$I$21</f>
        <v>0</v>
      </c>
      <c r="P15" s="16" t="s">
        <v>16</v>
      </c>
      <c r="Q15" s="17" t="e">
        <f>ROUND((+M15*O15),2)</f>
        <v>#DIV/0!</v>
      </c>
      <c r="R15" s="84" t="s">
        <v>17</v>
      </c>
      <c r="S15" s="19"/>
      <c r="T15" s="19"/>
      <c r="U15" s="19"/>
      <c r="V15" s="4" t="s">
        <v>18</v>
      </c>
      <c r="W15" s="4" t="s">
        <v>18</v>
      </c>
    </row>
    <row r="16" spans="1:23" x14ac:dyDescent="0.25">
      <c r="A16" s="123"/>
      <c r="B16" s="13" t="s">
        <v>20</v>
      </c>
      <c r="C16" s="13" t="str">
        <f>'Entry Page'!$C$11</f>
        <v>PERNR</v>
      </c>
      <c r="D16" s="14">
        <f>'Entry Page'!$F$21*9</f>
        <v>0</v>
      </c>
      <c r="E16" s="15">
        <f>'Entry Page'!$D$21</f>
        <v>0</v>
      </c>
      <c r="F16" s="14" t="e">
        <f>+D16/E16</f>
        <v>#DIV/0!</v>
      </c>
      <c r="G16" s="16" t="s">
        <v>14</v>
      </c>
      <c r="H16" s="16">
        <v>2.7779999999999999E-2</v>
      </c>
      <c r="I16" s="17" t="e">
        <f>+F16*H16</f>
        <v>#DIV/0!</v>
      </c>
      <c r="J16" s="18" t="s">
        <v>15</v>
      </c>
      <c r="K16" s="16">
        <v>5</v>
      </c>
      <c r="L16" s="16" t="s">
        <v>16</v>
      </c>
      <c r="M16" s="17" t="e">
        <f>+I16/K16</f>
        <v>#DIV/0!</v>
      </c>
      <c r="N16" s="16" t="s">
        <v>14</v>
      </c>
      <c r="O16" s="76">
        <f>'Entry Page'!$I$21</f>
        <v>0</v>
      </c>
      <c r="P16" s="16" t="s">
        <v>16</v>
      </c>
      <c r="Q16" s="17" t="e">
        <f>ROUND(+M16*O16,2)</f>
        <v>#DIV/0!</v>
      </c>
      <c r="R16" s="84" t="s">
        <v>62</v>
      </c>
      <c r="S16" s="19"/>
      <c r="T16" s="19"/>
      <c r="U16" s="19"/>
      <c r="V16" s="4"/>
      <c r="W16" s="4"/>
    </row>
    <row r="17" spans="1:23" x14ac:dyDescent="0.25">
      <c r="A17" s="20"/>
      <c r="B17" s="20"/>
      <c r="C17" s="20" t="s">
        <v>19</v>
      </c>
      <c r="D17" s="21">
        <f>SUM(D15:D16)</f>
        <v>0</v>
      </c>
      <c r="E17" s="20"/>
      <c r="F17" s="21" t="e">
        <f>SUM(F15:F16)</f>
        <v>#DIV/0!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96" t="e">
        <f>SUM(Q15:Q16)</f>
        <v>#DIV/0!</v>
      </c>
      <c r="R17" s="21" t="s">
        <v>21</v>
      </c>
      <c r="S17" s="12"/>
      <c r="T17" s="12"/>
      <c r="U17" s="12"/>
      <c r="V17" s="12" t="s">
        <v>18</v>
      </c>
      <c r="W17" s="22"/>
    </row>
    <row r="18" spans="1:23" x14ac:dyDescent="0.25">
      <c r="A18" s="123" t="s">
        <v>83</v>
      </c>
      <c r="B18" s="13" t="s">
        <v>13</v>
      </c>
      <c r="C18" s="13" t="str">
        <f>'Entry Page'!$C$11</f>
        <v>PERNR</v>
      </c>
      <c r="D18" s="14">
        <f>'Entry Page'!$E$21*9</f>
        <v>0</v>
      </c>
      <c r="E18" s="15">
        <f>'Entry Page'!$D$21</f>
        <v>0</v>
      </c>
      <c r="F18" s="14" t="e">
        <f>+D18/E18</f>
        <v>#DIV/0!</v>
      </c>
      <c r="G18" s="16" t="s">
        <v>14</v>
      </c>
      <c r="H18" s="16">
        <v>2.7779999999999999E-2</v>
      </c>
      <c r="I18" s="17" t="e">
        <f>+F18*H18</f>
        <v>#DIV/0!</v>
      </c>
      <c r="J18" s="18" t="s">
        <v>15</v>
      </c>
      <c r="K18" s="16">
        <v>5</v>
      </c>
      <c r="L18" s="16" t="s">
        <v>16</v>
      </c>
      <c r="M18" s="17" t="e">
        <f>+I18/K18</f>
        <v>#DIV/0!</v>
      </c>
      <c r="N18" s="16" t="s">
        <v>14</v>
      </c>
      <c r="O18" s="76">
        <f>'Entry Page'!$Q$21</f>
        <v>0</v>
      </c>
      <c r="P18" s="16" t="s">
        <v>16</v>
      </c>
      <c r="Q18" s="17" t="e">
        <f>ROUND((+M18*O18),2)</f>
        <v>#DIV/0!</v>
      </c>
      <c r="R18" s="84" t="s">
        <v>17</v>
      </c>
      <c r="S18" s="19"/>
      <c r="T18" s="19"/>
      <c r="U18" s="19"/>
      <c r="V18" s="4" t="s">
        <v>18</v>
      </c>
      <c r="W18" s="4" t="s">
        <v>18</v>
      </c>
    </row>
    <row r="19" spans="1:23" x14ac:dyDescent="0.25">
      <c r="A19" s="123"/>
      <c r="B19" s="13" t="s">
        <v>20</v>
      </c>
      <c r="C19" s="13" t="str">
        <f>'Entry Page'!$C$11</f>
        <v>PERNR</v>
      </c>
      <c r="D19" s="14">
        <f>'Entry Page'!$F$21*9</f>
        <v>0</v>
      </c>
      <c r="E19" s="15">
        <f>'Entry Page'!$D$21</f>
        <v>0</v>
      </c>
      <c r="F19" s="14" t="e">
        <f>+D19/E19</f>
        <v>#DIV/0!</v>
      </c>
      <c r="G19" s="16" t="s">
        <v>14</v>
      </c>
      <c r="H19" s="16">
        <v>2.7779999999999999E-2</v>
      </c>
      <c r="I19" s="17" t="e">
        <f>+F19*H19</f>
        <v>#DIV/0!</v>
      </c>
      <c r="J19" s="18" t="s">
        <v>15</v>
      </c>
      <c r="K19" s="16">
        <v>5</v>
      </c>
      <c r="L19" s="16" t="s">
        <v>16</v>
      </c>
      <c r="M19" s="17" t="e">
        <f>+I19/K19</f>
        <v>#DIV/0!</v>
      </c>
      <c r="N19" s="16" t="s">
        <v>14</v>
      </c>
      <c r="O19" s="76">
        <f>'Entry Page'!$Q$21</f>
        <v>0</v>
      </c>
      <c r="P19" s="16" t="s">
        <v>16</v>
      </c>
      <c r="Q19" s="17" t="e">
        <f>ROUND((+M19*O19),2)</f>
        <v>#DIV/0!</v>
      </c>
      <c r="R19" s="84" t="s">
        <v>62</v>
      </c>
      <c r="S19" s="19"/>
      <c r="T19" s="19"/>
      <c r="U19" s="19"/>
      <c r="V19" s="4"/>
      <c r="W19" s="4"/>
    </row>
    <row r="20" spans="1:23" x14ac:dyDescent="0.25">
      <c r="A20" s="20"/>
      <c r="B20" s="20"/>
      <c r="C20" s="20" t="s">
        <v>19</v>
      </c>
      <c r="D20" s="21">
        <f>SUM(D18:D19)</f>
        <v>0</v>
      </c>
      <c r="E20" s="20"/>
      <c r="F20" s="21" t="e">
        <f>SUM(F18:F19)</f>
        <v>#DIV/0!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96" t="e">
        <f>SUM(Q18:Q19)</f>
        <v>#DIV/0!</v>
      </c>
      <c r="R20" s="21" t="s">
        <v>21</v>
      </c>
      <c r="S20" s="12"/>
      <c r="T20" s="12"/>
      <c r="U20" s="12"/>
      <c r="V20" s="12" t="s">
        <v>18</v>
      </c>
      <c r="W20" s="22"/>
    </row>
  </sheetData>
  <mergeCells count="4">
    <mergeCell ref="A9:A10"/>
    <mergeCell ref="A12:A13"/>
    <mergeCell ref="A15:A16"/>
    <mergeCell ref="A18:A19"/>
  </mergeCells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7385-C028-4499-83A6-96493AEDA5EC}">
  <sheetPr>
    <tabColor theme="0" tint="-4.9989318521683403E-2"/>
  </sheetPr>
  <dimension ref="A1:I18"/>
  <sheetViews>
    <sheetView zoomScale="115" zoomScaleNormal="115" workbookViewId="0">
      <selection activeCell="C26" sqref="C26"/>
    </sheetView>
  </sheetViews>
  <sheetFormatPr defaultRowHeight="15" x14ac:dyDescent="0.25"/>
  <cols>
    <col min="1" max="1" width="25.5703125" bestFit="1" customWidth="1"/>
    <col min="2" max="2" width="40.140625" bestFit="1" customWidth="1"/>
    <col min="3" max="4" width="13.7109375" bestFit="1" customWidth="1"/>
    <col min="5" max="5" width="20.140625" bestFit="1" customWidth="1"/>
    <col min="6" max="6" width="18.5703125" bestFit="1" customWidth="1"/>
    <col min="7" max="8" width="18.85546875" bestFit="1" customWidth="1"/>
    <col min="9" max="9" width="19.42578125" style="26" bestFit="1" customWidth="1"/>
  </cols>
  <sheetData>
    <row r="1" spans="1:9" x14ac:dyDescent="0.25">
      <c r="B1" s="27"/>
    </row>
    <row r="2" spans="1:9" s="25" customFormat="1" x14ac:dyDescent="0.25">
      <c r="B2" s="28" t="s">
        <v>22</v>
      </c>
      <c r="I2" s="29"/>
    </row>
    <row r="3" spans="1:9" s="25" customFormat="1" x14ac:dyDescent="0.25">
      <c r="B3" s="28"/>
      <c r="I3" s="29"/>
    </row>
    <row r="4" spans="1:9" s="25" customFormat="1" x14ac:dyDescent="0.25">
      <c r="B4" s="28" t="s">
        <v>23</v>
      </c>
      <c r="I4" s="29"/>
    </row>
    <row r="5" spans="1:9" s="25" customFormat="1" x14ac:dyDescent="0.25">
      <c r="B5" s="28"/>
      <c r="I5" s="29"/>
    </row>
    <row r="6" spans="1:9" s="25" customFormat="1" x14ac:dyDescent="0.25">
      <c r="B6" s="28" t="s">
        <v>24</v>
      </c>
      <c r="I6" s="29"/>
    </row>
    <row r="7" spans="1:9" s="25" customFormat="1" x14ac:dyDescent="0.25">
      <c r="A7" s="28"/>
      <c r="I7" s="29"/>
    </row>
    <row r="8" spans="1:9" ht="18.75" x14ac:dyDescent="0.25">
      <c r="A8" s="30"/>
      <c r="B8" s="30"/>
      <c r="C8" s="31" t="s">
        <v>25</v>
      </c>
      <c r="D8" s="32" t="s">
        <v>25</v>
      </c>
      <c r="E8" s="32" t="s">
        <v>26</v>
      </c>
      <c r="F8" s="31" t="s">
        <v>27</v>
      </c>
      <c r="G8" s="32" t="s">
        <v>28</v>
      </c>
      <c r="H8" s="32" t="s">
        <v>28</v>
      </c>
      <c r="I8" s="33"/>
    </row>
    <row r="9" spans="1:9" ht="18.75" x14ac:dyDescent="0.25">
      <c r="A9" s="30" t="s">
        <v>29</v>
      </c>
      <c r="B9" s="30" t="s">
        <v>30</v>
      </c>
      <c r="C9" s="31" t="s">
        <v>31</v>
      </c>
      <c r="D9" s="32" t="s">
        <v>32</v>
      </c>
      <c r="E9" s="32" t="s">
        <v>33</v>
      </c>
      <c r="F9" s="31" t="s">
        <v>34</v>
      </c>
      <c r="G9" s="32" t="s">
        <v>35</v>
      </c>
      <c r="H9" s="32" t="s">
        <v>36</v>
      </c>
      <c r="I9" s="33"/>
    </row>
    <row r="10" spans="1:9" ht="18.75" x14ac:dyDescent="0.25">
      <c r="A10" s="30"/>
      <c r="B10" s="30"/>
      <c r="C10" s="34"/>
      <c r="D10" s="30"/>
      <c r="E10" s="30"/>
      <c r="F10" s="34"/>
      <c r="G10" s="30"/>
      <c r="H10" s="30"/>
      <c r="I10" s="33"/>
    </row>
    <row r="11" spans="1:9" ht="18.75" x14ac:dyDescent="0.3">
      <c r="A11" s="35" t="s">
        <v>37</v>
      </c>
      <c r="B11" s="35" t="s">
        <v>38</v>
      </c>
      <c r="C11" s="36">
        <v>45444</v>
      </c>
      <c r="D11" s="36">
        <v>45504</v>
      </c>
      <c r="E11" s="36">
        <v>45444</v>
      </c>
      <c r="F11" s="36">
        <v>45504</v>
      </c>
      <c r="G11" s="37" t="s">
        <v>39</v>
      </c>
      <c r="H11" s="37" t="s">
        <v>40</v>
      </c>
      <c r="I11" s="38"/>
    </row>
    <row r="12" spans="1:9" ht="18.75" x14ac:dyDescent="0.3">
      <c r="A12" s="39" t="s">
        <v>41</v>
      </c>
      <c r="B12" s="39" t="s">
        <v>42</v>
      </c>
      <c r="C12" s="40">
        <v>45432</v>
      </c>
      <c r="D12" s="40">
        <v>45515</v>
      </c>
      <c r="E12" s="40">
        <v>45432</v>
      </c>
      <c r="F12" s="40">
        <v>45515</v>
      </c>
      <c r="G12" s="41" t="s">
        <v>43</v>
      </c>
      <c r="H12" s="41" t="s">
        <v>44</v>
      </c>
      <c r="I12" s="42"/>
    </row>
    <row r="13" spans="1:9" ht="18.75" x14ac:dyDescent="0.3">
      <c r="A13" s="43" t="s">
        <v>45</v>
      </c>
      <c r="B13" s="43" t="s">
        <v>46</v>
      </c>
      <c r="C13" s="44">
        <v>45413</v>
      </c>
      <c r="D13" s="44">
        <v>45535</v>
      </c>
      <c r="E13" s="44">
        <v>45425</v>
      </c>
      <c r="F13" s="44">
        <v>45515</v>
      </c>
      <c r="G13" s="45" t="s">
        <v>47</v>
      </c>
      <c r="H13" s="45" t="s">
        <v>48</v>
      </c>
      <c r="I13" s="46" t="s">
        <v>49</v>
      </c>
    </row>
    <row r="14" spans="1:9" ht="18.75" x14ac:dyDescent="0.3">
      <c r="A14" s="43" t="s">
        <v>50</v>
      </c>
      <c r="B14" s="43" t="s">
        <v>51</v>
      </c>
      <c r="C14" s="44">
        <v>45418</v>
      </c>
      <c r="D14" s="44">
        <v>45515</v>
      </c>
      <c r="E14" s="44">
        <v>45425</v>
      </c>
      <c r="F14" s="44">
        <v>45515</v>
      </c>
      <c r="G14" s="45" t="s">
        <v>52</v>
      </c>
      <c r="H14" s="45" t="s">
        <v>44</v>
      </c>
      <c r="I14" s="46" t="s">
        <v>49</v>
      </c>
    </row>
    <row r="15" spans="1:9" ht="18.75" x14ac:dyDescent="0.3">
      <c r="A15" s="47" t="s">
        <v>53</v>
      </c>
      <c r="B15" s="47" t="s">
        <v>54</v>
      </c>
      <c r="C15" s="48">
        <v>45413</v>
      </c>
      <c r="D15" s="48">
        <v>45535</v>
      </c>
      <c r="E15" s="48">
        <v>45421</v>
      </c>
      <c r="F15" s="48">
        <v>45522</v>
      </c>
      <c r="G15" s="49" t="s">
        <v>47</v>
      </c>
      <c r="H15" s="49" t="s">
        <v>48</v>
      </c>
      <c r="I15" s="50" t="s">
        <v>49</v>
      </c>
    </row>
    <row r="16" spans="1:9" ht="18.75" x14ac:dyDescent="0.3">
      <c r="A16" s="47" t="s">
        <v>55</v>
      </c>
      <c r="B16" s="47" t="s">
        <v>56</v>
      </c>
      <c r="C16" s="48">
        <v>45418</v>
      </c>
      <c r="D16" s="48">
        <v>45529</v>
      </c>
      <c r="E16" s="48">
        <v>45421</v>
      </c>
      <c r="F16" s="48">
        <v>45522</v>
      </c>
      <c r="G16" s="49" t="s">
        <v>52</v>
      </c>
      <c r="H16" s="49" t="s">
        <v>57</v>
      </c>
      <c r="I16" s="50" t="s">
        <v>49</v>
      </c>
    </row>
    <row r="17" spans="1:9" ht="18.75" x14ac:dyDescent="0.3">
      <c r="A17" s="51" t="s">
        <v>58</v>
      </c>
      <c r="B17" s="51" t="s">
        <v>59</v>
      </c>
      <c r="C17" s="52">
        <v>45413</v>
      </c>
      <c r="D17" s="52">
        <v>45535</v>
      </c>
      <c r="E17" s="52">
        <v>45420</v>
      </c>
      <c r="F17" s="52">
        <v>45515</v>
      </c>
      <c r="G17" s="53" t="s">
        <v>47</v>
      </c>
      <c r="H17" s="53" t="s">
        <v>48</v>
      </c>
      <c r="I17" s="54" t="s">
        <v>49</v>
      </c>
    </row>
    <row r="18" spans="1:9" ht="18.75" x14ac:dyDescent="0.3">
      <c r="A18" s="51" t="s">
        <v>60</v>
      </c>
      <c r="B18" s="51" t="s">
        <v>61</v>
      </c>
      <c r="C18" s="52">
        <v>45418</v>
      </c>
      <c r="D18" s="52">
        <v>45515</v>
      </c>
      <c r="E18" s="52">
        <v>45420</v>
      </c>
      <c r="F18" s="52">
        <v>45515</v>
      </c>
      <c r="G18" s="53" t="s">
        <v>52</v>
      </c>
      <c r="H18" s="53" t="s">
        <v>44</v>
      </c>
      <c r="I18" s="54" t="s">
        <v>49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4452-C886-483E-9B24-52472FD6242E}">
  <sheetPr>
    <tabColor theme="0" tint="-0.14999847407452621"/>
    <pageSetUpPr fitToPage="1"/>
  </sheetPr>
  <dimension ref="A1:AB42"/>
  <sheetViews>
    <sheetView showGridLines="0" workbookViewId="0">
      <selection activeCell="K11" sqref="K11"/>
    </sheetView>
  </sheetViews>
  <sheetFormatPr defaultRowHeight="15" x14ac:dyDescent="0.25"/>
  <cols>
    <col min="1" max="1" width="1.28515625" customWidth="1"/>
    <col min="2" max="2" width="22.85546875" customWidth="1"/>
    <col min="3" max="3" width="11.85546875" customWidth="1"/>
    <col min="4" max="4" width="12.42578125" customWidth="1"/>
    <col min="5" max="5" width="19" bestFit="1" customWidth="1"/>
    <col min="6" max="6" width="11.5703125" customWidth="1"/>
    <col min="7" max="7" width="12.28515625" customWidth="1"/>
    <col min="8" max="8" width="1.5703125" customWidth="1"/>
    <col min="10" max="10" width="1.42578125" customWidth="1"/>
    <col min="12" max="12" width="1.42578125" customWidth="1"/>
    <col min="14" max="14" width="1.42578125" customWidth="1"/>
    <col min="15" max="15" width="14.7109375" bestFit="1" customWidth="1"/>
    <col min="16" max="16" width="1.5703125" customWidth="1"/>
    <col min="18" max="18" width="1.42578125" customWidth="1"/>
    <col min="20" max="20" width="1.42578125" customWidth="1"/>
    <col min="22" max="22" width="1.42578125" customWidth="1"/>
    <col min="23" max="23" width="14.7109375" bestFit="1" customWidth="1"/>
  </cols>
  <sheetData>
    <row r="1" spans="1:28" ht="43.5" customHeight="1" thickBot="1" x14ac:dyDescent="0.3">
      <c r="A1" s="116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  <c r="Y1" s="124" t="s">
        <v>108</v>
      </c>
      <c r="Z1" s="125"/>
      <c r="AA1" s="125"/>
      <c r="AB1" s="126"/>
    </row>
    <row r="2" spans="1:28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Y2" s="127"/>
      <c r="Z2" s="128"/>
      <c r="AA2" s="128"/>
      <c r="AB2" s="129"/>
    </row>
    <row r="3" spans="1:28" ht="18" customHeight="1" x14ac:dyDescent="0.3">
      <c r="B3" s="93" t="s">
        <v>66</v>
      </c>
      <c r="C3" s="119"/>
      <c r="D3" s="120"/>
      <c r="E3" s="121"/>
      <c r="G3" s="122" t="s">
        <v>96</v>
      </c>
      <c r="H3" s="122"/>
      <c r="I3" s="122"/>
      <c r="P3" s="62" t="s">
        <v>94</v>
      </c>
      <c r="Y3" s="127"/>
      <c r="Z3" s="128"/>
      <c r="AA3" s="128"/>
      <c r="AB3" s="129"/>
    </row>
    <row r="4" spans="1:28" ht="18" customHeight="1" x14ac:dyDescent="0.25">
      <c r="B4" s="93"/>
      <c r="C4" s="97"/>
      <c r="D4" s="97"/>
      <c r="E4" s="97"/>
      <c r="Y4" s="127"/>
      <c r="Z4" s="128"/>
      <c r="AA4" s="128"/>
      <c r="AB4" s="129"/>
    </row>
    <row r="5" spans="1:28" ht="18.75" x14ac:dyDescent="0.3">
      <c r="B5" s="55"/>
      <c r="C5" s="105" t="s">
        <v>90</v>
      </c>
      <c r="D5" s="105"/>
      <c r="E5" s="105"/>
      <c r="F5" s="105"/>
      <c r="G5" s="105"/>
      <c r="I5" s="105" t="s">
        <v>81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Y5" s="127"/>
      <c r="Z5" s="128"/>
      <c r="AA5" s="128"/>
      <c r="AB5" s="129"/>
    </row>
    <row r="6" spans="1:28" ht="20.25" customHeight="1" x14ac:dyDescent="0.25">
      <c r="B6" s="55"/>
      <c r="C6" s="106" t="s">
        <v>67</v>
      </c>
      <c r="D6" s="108" t="s">
        <v>68</v>
      </c>
      <c r="E6" s="87" t="s">
        <v>69</v>
      </c>
      <c r="F6" s="88" t="s">
        <v>72</v>
      </c>
      <c r="G6" s="58" t="s">
        <v>79</v>
      </c>
      <c r="I6" s="110" t="s">
        <v>80</v>
      </c>
      <c r="J6" s="111"/>
      <c r="K6" s="111"/>
      <c r="L6" s="111"/>
      <c r="M6" s="111"/>
      <c r="N6" s="111"/>
      <c r="O6" s="112"/>
      <c r="Q6" s="113" t="s">
        <v>77</v>
      </c>
      <c r="R6" s="114"/>
      <c r="S6" s="114"/>
      <c r="T6" s="114"/>
      <c r="U6" s="114"/>
      <c r="V6" s="114"/>
      <c r="W6" s="115"/>
      <c r="Y6" s="127"/>
      <c r="Z6" s="128"/>
      <c r="AA6" s="128"/>
      <c r="AB6" s="129"/>
    </row>
    <row r="7" spans="1:28" ht="15" customHeight="1" x14ac:dyDescent="0.25">
      <c r="B7" s="55"/>
      <c r="C7" s="107"/>
      <c r="D7" s="109"/>
      <c r="E7" s="26" t="s">
        <v>73</v>
      </c>
      <c r="F7" s="86" t="s">
        <v>71</v>
      </c>
      <c r="G7" s="59" t="s">
        <v>78</v>
      </c>
      <c r="I7" s="65" t="s">
        <v>64</v>
      </c>
      <c r="J7" s="66"/>
      <c r="K7" s="66" t="s">
        <v>63</v>
      </c>
      <c r="L7" s="66"/>
      <c r="M7" s="66" t="s">
        <v>9</v>
      </c>
      <c r="N7" s="67"/>
      <c r="O7" s="68" t="s">
        <v>65</v>
      </c>
      <c r="Q7" s="65" t="s">
        <v>64</v>
      </c>
      <c r="R7" s="66"/>
      <c r="S7" s="66" t="s">
        <v>63</v>
      </c>
      <c r="T7" s="66"/>
      <c r="U7" s="66" t="s">
        <v>9</v>
      </c>
      <c r="V7" s="67"/>
      <c r="W7" s="68" t="s">
        <v>65</v>
      </c>
      <c r="Y7" s="127"/>
      <c r="Z7" s="128"/>
      <c r="AA7" s="128"/>
      <c r="AB7" s="129"/>
    </row>
    <row r="8" spans="1:28" x14ac:dyDescent="0.25">
      <c r="B8" s="55"/>
      <c r="C8" s="89"/>
      <c r="D8" s="73"/>
      <c r="E8" s="73"/>
      <c r="F8" s="90"/>
      <c r="G8" s="60"/>
      <c r="I8" s="69"/>
      <c r="O8" s="70"/>
      <c r="Q8" s="69"/>
      <c r="W8" s="70"/>
      <c r="Y8" s="130"/>
      <c r="Z8" s="131"/>
      <c r="AA8" s="131"/>
      <c r="AB8" s="132"/>
    </row>
    <row r="9" spans="1:28" x14ac:dyDescent="0.25">
      <c r="B9" s="94" t="s">
        <v>74</v>
      </c>
      <c r="C9" s="62">
        <v>10014197</v>
      </c>
      <c r="D9" s="63">
        <v>0.7</v>
      </c>
      <c r="E9" s="64">
        <v>9450</v>
      </c>
      <c r="F9" s="91"/>
      <c r="G9" s="61">
        <f>((((E9/D9)*9)*0.02778)/5)</f>
        <v>675.05399999999997</v>
      </c>
      <c r="I9" s="77">
        <v>0.7</v>
      </c>
      <c r="J9" s="57"/>
      <c r="K9" s="57">
        <f>ROUND(($G$9*I9),2)</f>
        <v>472.54</v>
      </c>
      <c r="M9" s="62">
        <v>15</v>
      </c>
      <c r="O9" s="71">
        <f>$K$9*M9</f>
        <v>7088.1</v>
      </c>
      <c r="Q9" s="77">
        <v>0.7</v>
      </c>
      <c r="S9" s="57">
        <f>ROUND(($G$9*Q9),2)</f>
        <v>472.54</v>
      </c>
      <c r="U9" s="62">
        <v>20</v>
      </c>
      <c r="W9" s="71">
        <f>S9*U9</f>
        <v>9450.8000000000011</v>
      </c>
    </row>
    <row r="10" spans="1:28" x14ac:dyDescent="0.25">
      <c r="B10" s="85"/>
      <c r="D10" s="57"/>
      <c r="E10" s="56"/>
      <c r="F10" s="56"/>
      <c r="G10" s="95"/>
      <c r="I10" s="78"/>
      <c r="M10" s="62"/>
      <c r="O10" s="70"/>
      <c r="Q10" s="78"/>
      <c r="U10" s="62"/>
      <c r="W10" s="70"/>
    </row>
    <row r="11" spans="1:28" x14ac:dyDescent="0.25">
      <c r="B11" s="94" t="s">
        <v>75</v>
      </c>
      <c r="C11" s="62">
        <v>10077747</v>
      </c>
      <c r="D11" s="63">
        <v>0.3</v>
      </c>
      <c r="E11" s="64">
        <v>4050</v>
      </c>
      <c r="F11" s="64">
        <v>1012.5</v>
      </c>
      <c r="G11" s="61">
        <f>(((((E11+F11)/D11)*9)*0.02778)/5)</f>
        <v>843.81749999999988</v>
      </c>
      <c r="I11" s="79">
        <v>0.3</v>
      </c>
      <c r="J11" s="72"/>
      <c r="K11" s="72">
        <f>ROUND(($G$11*I11),2)</f>
        <v>253.15</v>
      </c>
      <c r="L11" s="73"/>
      <c r="M11" s="80">
        <v>15</v>
      </c>
      <c r="N11" s="73"/>
      <c r="O11" s="74">
        <f>K11*M11</f>
        <v>3797.25</v>
      </c>
      <c r="Q11" s="79">
        <v>0.3</v>
      </c>
      <c r="R11" s="73"/>
      <c r="S11" s="72">
        <f>ROUND(($G$11*Q11),2)</f>
        <v>253.15</v>
      </c>
      <c r="T11" s="73"/>
      <c r="U11" s="80">
        <v>15</v>
      </c>
      <c r="V11" s="73"/>
      <c r="W11" s="74">
        <f>S11*U11</f>
        <v>3797.25</v>
      </c>
    </row>
    <row r="12" spans="1:28" x14ac:dyDescent="0.25">
      <c r="B12" s="85"/>
      <c r="Q12" s="98"/>
      <c r="R12" s="98"/>
      <c r="S12" s="98"/>
      <c r="T12" s="98"/>
      <c r="U12" s="101" t="s">
        <v>105</v>
      </c>
      <c r="V12" s="98"/>
      <c r="W12" s="102">
        <f>O9+O11+W9+W11</f>
        <v>24133.4</v>
      </c>
    </row>
    <row r="13" spans="1:28" x14ac:dyDescent="0.25">
      <c r="B13" s="85"/>
    </row>
    <row r="14" spans="1:28" x14ac:dyDescent="0.25">
      <c r="B14" s="85"/>
    </row>
    <row r="15" spans="1:28" ht="18.75" x14ac:dyDescent="0.3">
      <c r="B15" s="85"/>
      <c r="C15" s="105" t="s">
        <v>91</v>
      </c>
      <c r="D15" s="105"/>
      <c r="E15" s="105"/>
      <c r="F15" s="105"/>
      <c r="G15" s="105"/>
      <c r="I15" s="105" t="s">
        <v>81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8" x14ac:dyDescent="0.25">
      <c r="B16" s="85"/>
      <c r="C16" s="106" t="s">
        <v>67</v>
      </c>
      <c r="D16" s="108" t="s">
        <v>68</v>
      </c>
      <c r="E16" s="87" t="s">
        <v>69</v>
      </c>
      <c r="F16" s="88" t="s">
        <v>72</v>
      </c>
      <c r="G16" s="58" t="s">
        <v>79</v>
      </c>
      <c r="I16" s="110" t="s">
        <v>82</v>
      </c>
      <c r="J16" s="111"/>
      <c r="K16" s="111"/>
      <c r="L16" s="111"/>
      <c r="M16" s="111"/>
      <c r="N16" s="111"/>
      <c r="O16" s="112"/>
      <c r="Q16" s="113" t="s">
        <v>83</v>
      </c>
      <c r="R16" s="114"/>
      <c r="S16" s="114"/>
      <c r="T16" s="114"/>
      <c r="U16" s="114"/>
      <c r="V16" s="114"/>
      <c r="W16" s="115"/>
    </row>
    <row r="17" spans="2:23" x14ac:dyDescent="0.25">
      <c r="B17" s="85"/>
      <c r="C17" s="107"/>
      <c r="D17" s="109"/>
      <c r="E17" s="26" t="s">
        <v>70</v>
      </c>
      <c r="F17" s="86" t="s">
        <v>71</v>
      </c>
      <c r="G17" s="59" t="s">
        <v>86</v>
      </c>
      <c r="I17" s="65" t="s">
        <v>64</v>
      </c>
      <c r="J17" s="66"/>
      <c r="K17" s="66" t="s">
        <v>63</v>
      </c>
      <c r="L17" s="66"/>
      <c r="M17" s="66" t="s">
        <v>9</v>
      </c>
      <c r="N17" s="67"/>
      <c r="O17" s="68" t="s">
        <v>65</v>
      </c>
      <c r="Q17" s="65" t="s">
        <v>64</v>
      </c>
      <c r="R17" s="66"/>
      <c r="S17" s="66" t="s">
        <v>63</v>
      </c>
      <c r="T17" s="66"/>
      <c r="U17" s="66" t="s">
        <v>9</v>
      </c>
      <c r="V17" s="67"/>
      <c r="W17" s="68" t="s">
        <v>65</v>
      </c>
    </row>
    <row r="18" spans="2:23" x14ac:dyDescent="0.25">
      <c r="B18" s="85"/>
      <c r="C18" s="89"/>
      <c r="D18" s="73"/>
      <c r="E18" s="73"/>
      <c r="F18" s="90"/>
      <c r="G18" s="60"/>
      <c r="I18" s="69"/>
      <c r="O18" s="70"/>
      <c r="Q18" s="69"/>
      <c r="W18" s="70"/>
    </row>
    <row r="19" spans="2:23" x14ac:dyDescent="0.25">
      <c r="B19" s="94" t="s">
        <v>74</v>
      </c>
      <c r="C19">
        <f>C9</f>
        <v>10014197</v>
      </c>
      <c r="D19" s="63">
        <v>0.7</v>
      </c>
      <c r="E19" s="64">
        <v>9733.5</v>
      </c>
      <c r="F19" s="91"/>
      <c r="G19" s="61">
        <f>((((E19/D19)*9)*0.02778)/5)</f>
        <v>695.30561999999998</v>
      </c>
      <c r="I19" s="77">
        <v>0.7</v>
      </c>
      <c r="J19" s="57"/>
      <c r="K19" s="57">
        <f>ROUND(($G$19*I19),2)</f>
        <v>486.71</v>
      </c>
      <c r="M19" s="62">
        <v>15</v>
      </c>
      <c r="O19" s="71">
        <f>$K$19*M19</f>
        <v>7300.65</v>
      </c>
      <c r="Q19" s="77">
        <v>0.7</v>
      </c>
      <c r="S19" s="57">
        <f>ROUND(($G$19*Q19),2)</f>
        <v>486.71</v>
      </c>
      <c r="U19" s="62">
        <v>7</v>
      </c>
      <c r="W19" s="71">
        <f>S19*U19</f>
        <v>3406.97</v>
      </c>
    </row>
    <row r="20" spans="2:23" x14ac:dyDescent="0.25">
      <c r="B20" s="85"/>
      <c r="D20" s="57"/>
      <c r="E20" s="56"/>
      <c r="F20" s="56"/>
      <c r="G20" s="95"/>
      <c r="I20" s="78"/>
      <c r="M20" s="62"/>
      <c r="O20" s="70"/>
      <c r="Q20" s="78"/>
      <c r="U20" s="62"/>
      <c r="W20" s="70"/>
    </row>
    <row r="21" spans="2:23" x14ac:dyDescent="0.25">
      <c r="B21" s="94" t="s">
        <v>75</v>
      </c>
      <c r="C21">
        <f>C11</f>
        <v>10077747</v>
      </c>
      <c r="D21" s="63">
        <v>0.3</v>
      </c>
      <c r="E21" s="64">
        <f>4171.5</f>
        <v>4171.5</v>
      </c>
      <c r="F21" s="64">
        <v>1042.8800000000001</v>
      </c>
      <c r="G21" s="61">
        <f>(((((E21+F21)/D21)*9)*0.02778)/5)</f>
        <v>869.13285839999992</v>
      </c>
      <c r="I21" s="79">
        <v>0.3</v>
      </c>
      <c r="J21" s="72"/>
      <c r="K21" s="72">
        <f>ROUND(($G$21*I21),2)</f>
        <v>260.74</v>
      </c>
      <c r="L21" s="73"/>
      <c r="M21" s="80">
        <v>15</v>
      </c>
      <c r="N21" s="73"/>
      <c r="O21" s="74">
        <f>K21*M21</f>
        <v>3911.1000000000004</v>
      </c>
      <c r="Q21" s="79">
        <v>0.3</v>
      </c>
      <c r="R21" s="73"/>
      <c r="S21" s="72">
        <f>ROUND(($G$21*Q21),2)</f>
        <v>260.74</v>
      </c>
      <c r="T21" s="73"/>
      <c r="U21" s="80">
        <v>7</v>
      </c>
      <c r="V21" s="73"/>
      <c r="W21" s="74">
        <f>S21*U21</f>
        <v>1825.18</v>
      </c>
    </row>
    <row r="22" spans="2:23" x14ac:dyDescent="0.25">
      <c r="Q22" s="98"/>
      <c r="R22" s="98"/>
      <c r="S22" s="98"/>
      <c r="T22" s="98"/>
      <c r="U22" s="101" t="s">
        <v>104</v>
      </c>
      <c r="V22" s="98"/>
      <c r="W22" s="102">
        <f>O19+O21+W19+W21</f>
        <v>16443.899999999998</v>
      </c>
    </row>
    <row r="23" spans="2:23" x14ac:dyDescent="0.25">
      <c r="C23" s="98" t="s">
        <v>87</v>
      </c>
    </row>
    <row r="24" spans="2:23" x14ac:dyDescent="0.25">
      <c r="F24" s="75"/>
      <c r="Q24" s="98"/>
      <c r="U24" s="101" t="s">
        <v>103</v>
      </c>
      <c r="V24" s="98"/>
      <c r="W24" s="102">
        <f>W12+W22</f>
        <v>40577.300000000003</v>
      </c>
    </row>
    <row r="29" spans="2:23" x14ac:dyDescent="0.25">
      <c r="C29" t="s">
        <v>88</v>
      </c>
      <c r="M29" t="s">
        <v>89</v>
      </c>
    </row>
    <row r="42" spans="3:13" x14ac:dyDescent="0.25">
      <c r="C42" t="s">
        <v>92</v>
      </c>
      <c r="M42" t="s">
        <v>93</v>
      </c>
    </row>
  </sheetData>
  <mergeCells count="16">
    <mergeCell ref="Y1:AB8"/>
    <mergeCell ref="I15:W15"/>
    <mergeCell ref="C16:C17"/>
    <mergeCell ref="D16:D17"/>
    <mergeCell ref="I16:O16"/>
    <mergeCell ref="Q16:W16"/>
    <mergeCell ref="C5:G5"/>
    <mergeCell ref="C15:G15"/>
    <mergeCell ref="A1:W1"/>
    <mergeCell ref="C3:E3"/>
    <mergeCell ref="I5:W5"/>
    <mergeCell ref="C6:C7"/>
    <mergeCell ref="D6:D7"/>
    <mergeCell ref="I6:O6"/>
    <mergeCell ref="Q6:W6"/>
    <mergeCell ref="G3:I3"/>
  </mergeCells>
  <pageMargins left="0.25" right="0.25" top="0.75" bottom="0.75" header="0.3" footer="0.3"/>
  <pageSetup scale="69" fitToHeight="0" orientation="landscape" r:id="rId1"/>
  <customProperties>
    <customPr name="EpmWorksheetKeyString_GU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BCDB-EC17-4746-BEAD-3463B7451495}">
  <sheetPr>
    <tabColor theme="0" tint="-0.14999847407452621"/>
  </sheetPr>
  <dimension ref="A1:W20"/>
  <sheetViews>
    <sheetView zoomScale="115" zoomScaleNormal="115" workbookViewId="0">
      <selection activeCell="F28" sqref="F28"/>
    </sheetView>
  </sheetViews>
  <sheetFormatPr defaultColWidth="18.140625" defaultRowHeight="15" x14ac:dyDescent="0.25"/>
  <cols>
    <col min="1" max="1" width="10.85546875" bestFit="1" customWidth="1"/>
    <col min="2" max="2" width="16.42578125" bestFit="1" customWidth="1"/>
    <col min="3" max="3" width="10.42578125" bestFit="1" customWidth="1"/>
    <col min="4" max="4" width="17" bestFit="1" customWidth="1"/>
    <col min="5" max="5" width="9.5703125" bestFit="1" customWidth="1"/>
    <col min="6" max="6" width="12.42578125" bestFit="1" customWidth="1"/>
    <col min="7" max="7" width="6.5703125" bestFit="1" customWidth="1"/>
    <col min="8" max="8" width="17.42578125" bestFit="1" customWidth="1"/>
    <col min="9" max="9" width="15.5703125" bestFit="1" customWidth="1"/>
    <col min="10" max="10" width="10.5703125" bestFit="1" customWidth="1"/>
    <col min="11" max="11" width="6" bestFit="1" customWidth="1"/>
    <col min="12" max="12" width="2.7109375" bestFit="1" customWidth="1"/>
    <col min="13" max="13" width="15.85546875" bestFit="1" customWidth="1"/>
    <col min="14" max="14" width="2.85546875" bestFit="1" customWidth="1"/>
    <col min="15" max="15" width="13.42578125" bestFit="1" customWidth="1"/>
    <col min="16" max="16" width="2.7109375" bestFit="1" customWidth="1"/>
    <col min="17" max="17" width="12" bestFit="1" customWidth="1"/>
    <col min="18" max="18" width="26.7109375" style="85" customWidth="1"/>
    <col min="19" max="20" width="15.140625" customWidth="1"/>
    <col min="21" max="21" width="9.5703125" bestFit="1" customWidth="1"/>
    <col min="22" max="23" width="1.140625" bestFit="1" customWidth="1"/>
    <col min="24" max="24" width="1.42578125" bestFit="1" customWidth="1"/>
  </cols>
  <sheetData>
    <row r="1" spans="1:23" ht="30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 t="s">
        <v>10</v>
      </c>
      <c r="N1" s="1"/>
      <c r="O1" s="1" t="s">
        <v>11</v>
      </c>
      <c r="P1" s="1"/>
      <c r="Q1" s="1" t="s">
        <v>12</v>
      </c>
      <c r="R1" s="82"/>
      <c r="S1" s="2"/>
      <c r="T1" s="2"/>
      <c r="U1" s="2"/>
      <c r="V1" s="2"/>
      <c r="W1" s="1"/>
    </row>
    <row r="2" spans="1:23" x14ac:dyDescent="0.25">
      <c r="A2" s="3" t="s">
        <v>85</v>
      </c>
      <c r="B2" s="4"/>
      <c r="C2" s="4"/>
      <c r="D2" s="5"/>
      <c r="E2" s="6"/>
      <c r="F2" s="5"/>
      <c r="G2" s="7"/>
      <c r="H2" s="7"/>
      <c r="I2" s="8"/>
      <c r="J2" s="9"/>
      <c r="K2" s="7"/>
      <c r="L2" s="7"/>
      <c r="M2" s="8"/>
      <c r="N2" s="7"/>
      <c r="O2" s="10"/>
      <c r="P2" s="7"/>
      <c r="Q2" s="8"/>
      <c r="R2" s="83"/>
      <c r="S2" s="12"/>
      <c r="T2" s="12"/>
      <c r="U2" s="12"/>
      <c r="V2" s="11"/>
      <c r="W2" s="4"/>
    </row>
    <row r="3" spans="1:23" x14ac:dyDescent="0.25">
      <c r="A3" s="13" t="s">
        <v>76</v>
      </c>
      <c r="B3" s="13" t="s">
        <v>13</v>
      </c>
      <c r="C3" s="13">
        <f>'Example 1 Entry'!$C$9</f>
        <v>10014197</v>
      </c>
      <c r="D3" s="14">
        <f>'Example 1 Entry'!$E$9*9</f>
        <v>85050</v>
      </c>
      <c r="E3" s="15">
        <f>'Example 1 Entry'!$D$9</f>
        <v>0.7</v>
      </c>
      <c r="F3" s="14">
        <f>+D3/E3</f>
        <v>121500.00000000001</v>
      </c>
      <c r="G3" s="16" t="s">
        <v>14</v>
      </c>
      <c r="H3" s="16">
        <v>2.7779999999999999E-2</v>
      </c>
      <c r="I3" s="17">
        <f>+F3*H3</f>
        <v>3375.2700000000004</v>
      </c>
      <c r="J3" s="18" t="s">
        <v>15</v>
      </c>
      <c r="K3" s="16">
        <v>5</v>
      </c>
      <c r="L3" s="16" t="s">
        <v>16</v>
      </c>
      <c r="M3" s="17">
        <f>+I3/K3</f>
        <v>675.05400000000009</v>
      </c>
      <c r="N3" s="16" t="s">
        <v>14</v>
      </c>
      <c r="O3" s="76">
        <f>'Example 1 Entry'!I9</f>
        <v>0.7</v>
      </c>
      <c r="P3" s="16" t="s">
        <v>16</v>
      </c>
      <c r="Q3" s="17">
        <f>ROUND((+M3*O3),2)</f>
        <v>472.54</v>
      </c>
      <c r="R3" s="84" t="s">
        <v>17</v>
      </c>
      <c r="S3" s="19"/>
      <c r="T3" s="19"/>
      <c r="U3" s="19"/>
      <c r="V3" s="11"/>
      <c r="W3" s="4"/>
    </row>
    <row r="4" spans="1:23" x14ac:dyDescent="0.25">
      <c r="A4" s="13" t="s">
        <v>77</v>
      </c>
      <c r="B4" s="13" t="s">
        <v>13</v>
      </c>
      <c r="C4" s="13">
        <f>'Example 1 Entry'!$C$9</f>
        <v>10014197</v>
      </c>
      <c r="D4" s="14">
        <f>'Example 1 Entry'!$E$9*9</f>
        <v>85050</v>
      </c>
      <c r="E4" s="15">
        <f>'Example 1 Entry'!$D$9</f>
        <v>0.7</v>
      </c>
      <c r="F4" s="14">
        <f>+D4/E4</f>
        <v>121500.00000000001</v>
      </c>
      <c r="G4" s="16" t="s">
        <v>14</v>
      </c>
      <c r="H4" s="16">
        <v>2.7779999999999999E-2</v>
      </c>
      <c r="I4" s="17">
        <f>+F4*H4</f>
        <v>3375.2700000000004</v>
      </c>
      <c r="J4" s="18" t="s">
        <v>15</v>
      </c>
      <c r="K4" s="16">
        <v>5</v>
      </c>
      <c r="L4" s="16" t="s">
        <v>16</v>
      </c>
      <c r="M4" s="17">
        <f>+I4/K4</f>
        <v>675.05400000000009</v>
      </c>
      <c r="N4" s="16" t="s">
        <v>14</v>
      </c>
      <c r="O4" s="76">
        <f>'Example 1 Entry'!Q9</f>
        <v>0.7</v>
      </c>
      <c r="P4" s="16" t="s">
        <v>16</v>
      </c>
      <c r="Q4" s="17">
        <f>ROUND((+M4*O4),2)</f>
        <v>472.54</v>
      </c>
      <c r="R4" s="84" t="s">
        <v>17</v>
      </c>
      <c r="S4" s="19"/>
      <c r="T4" s="19"/>
      <c r="U4" s="19"/>
      <c r="V4" s="11"/>
      <c r="W4" s="4"/>
    </row>
    <row r="5" spans="1:23" x14ac:dyDescent="0.25">
      <c r="A5" s="13" t="s">
        <v>82</v>
      </c>
      <c r="B5" s="13" t="s">
        <v>13</v>
      </c>
      <c r="C5" s="13">
        <f>'Example 1 Entry'!$C$9</f>
        <v>10014197</v>
      </c>
      <c r="D5" s="14">
        <f>'Example 1 Entry'!$E$19*9</f>
        <v>87601.5</v>
      </c>
      <c r="E5" s="15">
        <f>'Example 1 Entry'!$D$9</f>
        <v>0.7</v>
      </c>
      <c r="F5" s="14">
        <f>+D5/E5</f>
        <v>125145.00000000001</v>
      </c>
      <c r="G5" s="16" t="s">
        <v>14</v>
      </c>
      <c r="H5" s="16">
        <v>2.7779999999999999E-2</v>
      </c>
      <c r="I5" s="17">
        <f>+F5*H5</f>
        <v>3476.5281000000004</v>
      </c>
      <c r="J5" s="18" t="s">
        <v>15</v>
      </c>
      <c r="K5" s="16">
        <v>5</v>
      </c>
      <c r="L5" s="16" t="s">
        <v>16</v>
      </c>
      <c r="M5" s="17">
        <f>+I5/K5</f>
        <v>695.30562000000009</v>
      </c>
      <c r="N5" s="16" t="s">
        <v>14</v>
      </c>
      <c r="O5" s="76">
        <f>'Example 1 Entry'!I19</f>
        <v>0.7</v>
      </c>
      <c r="P5" s="16" t="s">
        <v>16</v>
      </c>
      <c r="Q5" s="17">
        <f>ROUND((+M5*O5),2)</f>
        <v>486.71</v>
      </c>
      <c r="R5" s="84" t="s">
        <v>17</v>
      </c>
      <c r="S5" s="19"/>
      <c r="T5" s="19"/>
      <c r="U5" s="19"/>
      <c r="V5" s="11"/>
      <c r="W5" s="4"/>
    </row>
    <row r="6" spans="1:23" x14ac:dyDescent="0.25">
      <c r="A6" s="13" t="s">
        <v>83</v>
      </c>
      <c r="B6" s="13" t="s">
        <v>13</v>
      </c>
      <c r="C6" s="13">
        <f>'Example 1 Entry'!$C$9</f>
        <v>10014197</v>
      </c>
      <c r="D6" s="14">
        <f>'Example 1 Entry'!$E$19*9</f>
        <v>87601.5</v>
      </c>
      <c r="E6" s="15">
        <f>'Example 1 Entry'!$D$9</f>
        <v>0.7</v>
      </c>
      <c r="F6" s="14">
        <f>+D6/E6</f>
        <v>125145.00000000001</v>
      </c>
      <c r="G6" s="16" t="s">
        <v>14</v>
      </c>
      <c r="H6" s="16">
        <v>2.7779999999999999E-2</v>
      </c>
      <c r="I6" s="17">
        <f>+F6*H6</f>
        <v>3476.5281000000004</v>
      </c>
      <c r="J6" s="18" t="s">
        <v>15</v>
      </c>
      <c r="K6" s="16">
        <v>5</v>
      </c>
      <c r="L6" s="16" t="s">
        <v>16</v>
      </c>
      <c r="M6" s="17">
        <f>+I6/K6</f>
        <v>695.30562000000009</v>
      </c>
      <c r="N6" s="16" t="s">
        <v>14</v>
      </c>
      <c r="O6" s="76">
        <f>'Example 1 Entry'!Q19</f>
        <v>0.7</v>
      </c>
      <c r="P6" s="16" t="s">
        <v>16</v>
      </c>
      <c r="Q6" s="17">
        <f>ROUND((+M6*O6),2)</f>
        <v>486.71</v>
      </c>
      <c r="R6" s="84" t="s">
        <v>17</v>
      </c>
      <c r="S6" s="19"/>
      <c r="T6" s="19"/>
      <c r="U6" s="19"/>
      <c r="V6" s="11"/>
      <c r="W6" s="4"/>
    </row>
    <row r="7" spans="1:23" x14ac:dyDescent="0.25">
      <c r="A7" s="23" t="s">
        <v>18</v>
      </c>
      <c r="B7" s="23"/>
      <c r="C7" s="23"/>
      <c r="D7" s="24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81"/>
      <c r="R7" s="84"/>
      <c r="S7" s="19"/>
      <c r="T7" s="19"/>
      <c r="U7" s="19"/>
      <c r="V7" s="11"/>
      <c r="W7" s="4"/>
    </row>
    <row r="8" spans="1:23" x14ac:dyDescent="0.25">
      <c r="A8" s="3" t="s">
        <v>62</v>
      </c>
      <c r="B8" s="23"/>
      <c r="C8" s="23"/>
      <c r="D8" s="24"/>
      <c r="E8" s="23"/>
      <c r="F8" s="24"/>
      <c r="G8" s="23"/>
      <c r="H8" s="23"/>
      <c r="I8" s="23"/>
      <c r="J8" s="23"/>
      <c r="K8" s="23"/>
      <c r="L8" s="23"/>
      <c r="M8" s="23"/>
      <c r="N8" s="23"/>
      <c r="O8" s="23"/>
      <c r="P8" s="23"/>
      <c r="Q8" s="81"/>
      <c r="R8" s="84"/>
      <c r="S8" s="19"/>
      <c r="T8" s="19"/>
      <c r="U8" s="19"/>
      <c r="V8" s="11"/>
      <c r="W8" s="4"/>
    </row>
    <row r="9" spans="1:23" x14ac:dyDescent="0.25">
      <c r="A9" s="123" t="s">
        <v>76</v>
      </c>
      <c r="B9" s="13" t="s">
        <v>13</v>
      </c>
      <c r="C9" s="13">
        <f>'Example 1 Entry'!$C$11</f>
        <v>10077747</v>
      </c>
      <c r="D9" s="14">
        <f>'Example 1 Entry'!$E$11*9</f>
        <v>36450</v>
      </c>
      <c r="E9" s="15">
        <f>'Example 1 Entry'!$D$11</f>
        <v>0.3</v>
      </c>
      <c r="F9" s="14">
        <f>+D9/E9</f>
        <v>121500</v>
      </c>
      <c r="G9" s="16" t="s">
        <v>14</v>
      </c>
      <c r="H9" s="16">
        <v>2.7779999999999999E-2</v>
      </c>
      <c r="I9" s="17">
        <f>+F9*H9</f>
        <v>3375.27</v>
      </c>
      <c r="J9" s="18" t="s">
        <v>15</v>
      </c>
      <c r="K9" s="16">
        <v>5</v>
      </c>
      <c r="L9" s="16" t="s">
        <v>16</v>
      </c>
      <c r="M9" s="17">
        <f>+I9/K9</f>
        <v>675.05399999999997</v>
      </c>
      <c r="N9" s="16" t="s">
        <v>14</v>
      </c>
      <c r="O9" s="76">
        <f>'Example 1 Entry'!$I$11</f>
        <v>0.3</v>
      </c>
      <c r="P9" s="16" t="s">
        <v>16</v>
      </c>
      <c r="Q9" s="17">
        <f>ROUND((+M9*O9),2)</f>
        <v>202.52</v>
      </c>
      <c r="R9" s="84" t="s">
        <v>17</v>
      </c>
      <c r="S9" s="19"/>
      <c r="T9" s="19"/>
      <c r="U9" s="19"/>
      <c r="V9" s="4" t="s">
        <v>18</v>
      </c>
      <c r="W9" s="4" t="s">
        <v>18</v>
      </c>
    </row>
    <row r="10" spans="1:23" x14ac:dyDescent="0.25">
      <c r="A10" s="123"/>
      <c r="B10" s="13" t="s">
        <v>20</v>
      </c>
      <c r="C10" s="13">
        <f>'Example 1 Entry'!$C$11</f>
        <v>10077747</v>
      </c>
      <c r="D10" s="14">
        <f>'Example 1 Entry'!$F$11*9</f>
        <v>9112.5</v>
      </c>
      <c r="E10" s="15">
        <f>'Example 1 Entry'!$D$11</f>
        <v>0.3</v>
      </c>
      <c r="F10" s="14">
        <f>+D10/E10</f>
        <v>30375</v>
      </c>
      <c r="G10" s="16" t="s">
        <v>14</v>
      </c>
      <c r="H10" s="16">
        <v>2.7779999999999999E-2</v>
      </c>
      <c r="I10" s="17">
        <f>+F10*H10</f>
        <v>843.8175</v>
      </c>
      <c r="J10" s="18" t="s">
        <v>15</v>
      </c>
      <c r="K10" s="16">
        <v>5</v>
      </c>
      <c r="L10" s="16" t="s">
        <v>16</v>
      </c>
      <c r="M10" s="17">
        <f>+I10/K10</f>
        <v>168.76349999999999</v>
      </c>
      <c r="N10" s="16" t="s">
        <v>14</v>
      </c>
      <c r="O10" s="76">
        <f>'Example 1 Entry'!$I$11</f>
        <v>0.3</v>
      </c>
      <c r="P10" s="16" t="s">
        <v>16</v>
      </c>
      <c r="Q10" s="17">
        <f>ROUND((+M10*O10),2)</f>
        <v>50.63</v>
      </c>
      <c r="R10" s="84" t="s">
        <v>62</v>
      </c>
      <c r="S10" s="19"/>
      <c r="T10" s="19"/>
      <c r="U10" s="19"/>
      <c r="V10" s="4"/>
      <c r="W10" s="4"/>
    </row>
    <row r="11" spans="1:23" x14ac:dyDescent="0.25">
      <c r="A11" s="20"/>
      <c r="B11" s="20"/>
      <c r="C11" s="20" t="s">
        <v>19</v>
      </c>
      <c r="D11" s="21">
        <f>SUM(D9:D10)</f>
        <v>45562.5</v>
      </c>
      <c r="E11" s="20"/>
      <c r="F11" s="21">
        <f>SUM(F9:F10)</f>
        <v>151875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96">
        <f>SUM(Q9:Q10)</f>
        <v>253.15</v>
      </c>
      <c r="R11" s="21" t="s">
        <v>21</v>
      </c>
      <c r="S11" s="12"/>
      <c r="T11" s="12"/>
      <c r="U11" s="12"/>
      <c r="V11" s="12" t="s">
        <v>18</v>
      </c>
      <c r="W11" s="22"/>
    </row>
    <row r="12" spans="1:23" x14ac:dyDescent="0.25">
      <c r="A12" s="123" t="s">
        <v>77</v>
      </c>
      <c r="B12" s="13" t="s">
        <v>13</v>
      </c>
      <c r="C12" s="13">
        <f>'Example 1 Entry'!$C$11</f>
        <v>10077747</v>
      </c>
      <c r="D12" s="14">
        <f>'Example 1 Entry'!$E$11*9</f>
        <v>36450</v>
      </c>
      <c r="E12" s="15">
        <f>'Example 1 Entry'!$D$11</f>
        <v>0.3</v>
      </c>
      <c r="F12" s="14">
        <f>+D12/E12</f>
        <v>121500</v>
      </c>
      <c r="G12" s="16" t="s">
        <v>14</v>
      </c>
      <c r="H12" s="16">
        <v>2.7779999999999999E-2</v>
      </c>
      <c r="I12" s="17">
        <f>+F12*H12</f>
        <v>3375.27</v>
      </c>
      <c r="J12" s="18" t="s">
        <v>15</v>
      </c>
      <c r="K12" s="16">
        <v>5</v>
      </c>
      <c r="L12" s="16" t="s">
        <v>16</v>
      </c>
      <c r="M12" s="17">
        <f>+I12/K12</f>
        <v>675.05399999999997</v>
      </c>
      <c r="N12" s="16" t="s">
        <v>14</v>
      </c>
      <c r="O12" s="76">
        <f>'Example 1 Entry'!$Q$11</f>
        <v>0.3</v>
      </c>
      <c r="P12" s="16" t="s">
        <v>16</v>
      </c>
      <c r="Q12" s="17">
        <f>ROUND((+M12*O12),2)</f>
        <v>202.52</v>
      </c>
      <c r="R12" s="84" t="s">
        <v>17</v>
      </c>
      <c r="S12" s="19"/>
      <c r="T12" s="19"/>
      <c r="U12" s="19"/>
      <c r="V12" s="4" t="s">
        <v>18</v>
      </c>
      <c r="W12" s="4" t="s">
        <v>18</v>
      </c>
    </row>
    <row r="13" spans="1:23" x14ac:dyDescent="0.25">
      <c r="A13" s="123"/>
      <c r="B13" s="13" t="s">
        <v>20</v>
      </c>
      <c r="C13" s="13">
        <f>'Example 1 Entry'!$C$11</f>
        <v>10077747</v>
      </c>
      <c r="D13" s="14">
        <f>'Example 1 Entry'!$F$11*9</f>
        <v>9112.5</v>
      </c>
      <c r="E13" s="15">
        <f>'Example 1 Entry'!$D$11</f>
        <v>0.3</v>
      </c>
      <c r="F13" s="14">
        <f>+D13/E13</f>
        <v>30375</v>
      </c>
      <c r="G13" s="16" t="s">
        <v>14</v>
      </c>
      <c r="H13" s="16">
        <v>2.7779999999999999E-2</v>
      </c>
      <c r="I13" s="17">
        <f>+F13*H13</f>
        <v>843.8175</v>
      </c>
      <c r="J13" s="18" t="s">
        <v>15</v>
      </c>
      <c r="K13" s="16">
        <v>5</v>
      </c>
      <c r="L13" s="16" t="s">
        <v>16</v>
      </c>
      <c r="M13" s="17">
        <f>+I13/K13</f>
        <v>168.76349999999999</v>
      </c>
      <c r="N13" s="16" t="s">
        <v>14</v>
      </c>
      <c r="O13" s="76">
        <f>'Example 1 Entry'!$Q$11</f>
        <v>0.3</v>
      </c>
      <c r="P13" s="16" t="s">
        <v>16</v>
      </c>
      <c r="Q13" s="17">
        <f>ROUND((+M13*O13),2)</f>
        <v>50.63</v>
      </c>
      <c r="R13" s="84" t="s">
        <v>62</v>
      </c>
      <c r="S13" s="19"/>
      <c r="T13" s="19"/>
      <c r="U13" s="19"/>
      <c r="V13" s="4"/>
      <c r="W13" s="4"/>
    </row>
    <row r="14" spans="1:23" x14ac:dyDescent="0.25">
      <c r="A14" s="20"/>
      <c r="B14" s="20"/>
      <c r="C14" s="20" t="s">
        <v>19</v>
      </c>
      <c r="D14" s="21">
        <f>SUM(D12:D13)</f>
        <v>45562.5</v>
      </c>
      <c r="E14" s="20"/>
      <c r="F14" s="21">
        <f>SUM(F12:F13)</f>
        <v>151875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96">
        <f>SUM(Q12:Q13)</f>
        <v>253.15</v>
      </c>
      <c r="R14" s="21" t="s">
        <v>21</v>
      </c>
      <c r="S14" s="12"/>
      <c r="T14" s="12"/>
      <c r="U14" s="12"/>
      <c r="V14" s="12" t="s">
        <v>18</v>
      </c>
      <c r="W14" s="22"/>
    </row>
    <row r="15" spans="1:23" x14ac:dyDescent="0.25">
      <c r="A15" s="123" t="s">
        <v>82</v>
      </c>
      <c r="B15" s="13" t="s">
        <v>13</v>
      </c>
      <c r="C15" s="13">
        <f>'Example 1 Entry'!$C$11</f>
        <v>10077747</v>
      </c>
      <c r="D15" s="14">
        <f>'Example 1 Entry'!$E$21*9</f>
        <v>37543.5</v>
      </c>
      <c r="E15" s="15">
        <f>'Example 1 Entry'!$D$21</f>
        <v>0.3</v>
      </c>
      <c r="F15" s="14">
        <f>+D15/E15</f>
        <v>125145</v>
      </c>
      <c r="G15" s="16" t="s">
        <v>14</v>
      </c>
      <c r="H15" s="16">
        <v>2.7779999999999999E-2</v>
      </c>
      <c r="I15" s="17">
        <f>+F15*H15</f>
        <v>3476.5281</v>
      </c>
      <c r="J15" s="18" t="s">
        <v>15</v>
      </c>
      <c r="K15" s="16">
        <v>5</v>
      </c>
      <c r="L15" s="16" t="s">
        <v>16</v>
      </c>
      <c r="M15" s="17">
        <f>+I15/K15</f>
        <v>695.30561999999998</v>
      </c>
      <c r="N15" s="16" t="s">
        <v>14</v>
      </c>
      <c r="O15" s="76">
        <f>'Example 1 Entry'!$I$21</f>
        <v>0.3</v>
      </c>
      <c r="P15" s="16" t="s">
        <v>16</v>
      </c>
      <c r="Q15" s="17">
        <f>ROUND((+M15*O15),2)</f>
        <v>208.59</v>
      </c>
      <c r="R15" s="84" t="s">
        <v>17</v>
      </c>
      <c r="S15" s="19"/>
      <c r="T15" s="19"/>
      <c r="U15" s="19"/>
      <c r="V15" s="4" t="s">
        <v>18</v>
      </c>
      <c r="W15" s="4" t="s">
        <v>18</v>
      </c>
    </row>
    <row r="16" spans="1:23" x14ac:dyDescent="0.25">
      <c r="A16" s="123"/>
      <c r="B16" s="13" t="s">
        <v>20</v>
      </c>
      <c r="C16" s="13">
        <f>'Example 1 Entry'!$C$11</f>
        <v>10077747</v>
      </c>
      <c r="D16" s="14">
        <f>'Example 1 Entry'!$F$21*9</f>
        <v>9385.9200000000019</v>
      </c>
      <c r="E16" s="15">
        <f>'Example 1 Entry'!$D$21</f>
        <v>0.3</v>
      </c>
      <c r="F16" s="14">
        <f>+D16/E16</f>
        <v>31286.400000000009</v>
      </c>
      <c r="G16" s="16" t="s">
        <v>14</v>
      </c>
      <c r="H16" s="16">
        <v>2.7779999999999999E-2</v>
      </c>
      <c r="I16" s="17">
        <f>+F16*H16</f>
        <v>869.13619200000016</v>
      </c>
      <c r="J16" s="18" t="s">
        <v>15</v>
      </c>
      <c r="K16" s="16">
        <v>5</v>
      </c>
      <c r="L16" s="16" t="s">
        <v>16</v>
      </c>
      <c r="M16" s="17">
        <f>+I16/K16</f>
        <v>173.82723840000003</v>
      </c>
      <c r="N16" s="16" t="s">
        <v>14</v>
      </c>
      <c r="O16" s="76">
        <f>'Example 1 Entry'!$I$21</f>
        <v>0.3</v>
      </c>
      <c r="P16" s="16" t="s">
        <v>16</v>
      </c>
      <c r="Q16" s="17">
        <f>ROUND(+M16*O16,2)</f>
        <v>52.15</v>
      </c>
      <c r="R16" s="84" t="s">
        <v>62</v>
      </c>
      <c r="S16" s="19"/>
      <c r="T16" s="19"/>
      <c r="U16" s="19"/>
      <c r="V16" s="4"/>
      <c r="W16" s="4"/>
    </row>
    <row r="17" spans="1:23" x14ac:dyDescent="0.25">
      <c r="A17" s="20"/>
      <c r="B17" s="20"/>
      <c r="C17" s="20" t="s">
        <v>19</v>
      </c>
      <c r="D17" s="21">
        <f>SUM(D15:D16)</f>
        <v>46929.42</v>
      </c>
      <c r="E17" s="20"/>
      <c r="F17" s="21">
        <f>SUM(F15:F16)</f>
        <v>156431.40000000002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96">
        <f>SUM(Q15:Q16)</f>
        <v>260.74</v>
      </c>
      <c r="R17" s="21" t="s">
        <v>21</v>
      </c>
      <c r="S17" s="12"/>
      <c r="T17" s="12"/>
      <c r="U17" s="12"/>
      <c r="V17" s="12" t="s">
        <v>18</v>
      </c>
      <c r="W17" s="22"/>
    </row>
    <row r="18" spans="1:23" x14ac:dyDescent="0.25">
      <c r="A18" s="123" t="s">
        <v>83</v>
      </c>
      <c r="B18" s="13" t="s">
        <v>13</v>
      </c>
      <c r="C18" s="13">
        <f>'Example 1 Entry'!$C$11</f>
        <v>10077747</v>
      </c>
      <c r="D18" s="14">
        <f>'Example 1 Entry'!$E$21*9</f>
        <v>37543.5</v>
      </c>
      <c r="E18" s="15">
        <f>'Example 1 Entry'!$D$21</f>
        <v>0.3</v>
      </c>
      <c r="F18" s="14">
        <f>+D18/E18</f>
        <v>125145</v>
      </c>
      <c r="G18" s="16" t="s">
        <v>14</v>
      </c>
      <c r="H18" s="16">
        <v>2.7779999999999999E-2</v>
      </c>
      <c r="I18" s="17">
        <f>+F18*H18</f>
        <v>3476.5281</v>
      </c>
      <c r="J18" s="18" t="s">
        <v>15</v>
      </c>
      <c r="K18" s="16">
        <v>5</v>
      </c>
      <c r="L18" s="16" t="s">
        <v>16</v>
      </c>
      <c r="M18" s="17">
        <f>+I18/K18</f>
        <v>695.30561999999998</v>
      </c>
      <c r="N18" s="16" t="s">
        <v>14</v>
      </c>
      <c r="O18" s="76">
        <f>'Example 1 Entry'!$Q$21</f>
        <v>0.3</v>
      </c>
      <c r="P18" s="16" t="s">
        <v>16</v>
      </c>
      <c r="Q18" s="17">
        <f>ROUND((+M18*O18),2)</f>
        <v>208.59</v>
      </c>
      <c r="R18" s="84" t="s">
        <v>17</v>
      </c>
      <c r="S18" s="19"/>
      <c r="T18" s="19"/>
      <c r="U18" s="19"/>
      <c r="V18" s="4" t="s">
        <v>18</v>
      </c>
      <c r="W18" s="4" t="s">
        <v>18</v>
      </c>
    </row>
    <row r="19" spans="1:23" x14ac:dyDescent="0.25">
      <c r="A19" s="123"/>
      <c r="B19" s="13" t="s">
        <v>20</v>
      </c>
      <c r="C19" s="13">
        <f>'Example 1 Entry'!$C$11</f>
        <v>10077747</v>
      </c>
      <c r="D19" s="14">
        <f>'Example 1 Entry'!$F$21*9</f>
        <v>9385.9200000000019</v>
      </c>
      <c r="E19" s="15">
        <f>'Example 1 Entry'!$D$21</f>
        <v>0.3</v>
      </c>
      <c r="F19" s="14">
        <f>+D19/E19</f>
        <v>31286.400000000009</v>
      </c>
      <c r="G19" s="16" t="s">
        <v>14</v>
      </c>
      <c r="H19" s="16">
        <v>2.7779999999999999E-2</v>
      </c>
      <c r="I19" s="17">
        <f>+F19*H19</f>
        <v>869.13619200000016</v>
      </c>
      <c r="J19" s="18" t="s">
        <v>15</v>
      </c>
      <c r="K19" s="16">
        <v>5</v>
      </c>
      <c r="L19" s="16" t="s">
        <v>16</v>
      </c>
      <c r="M19" s="17">
        <f>+I19/K19</f>
        <v>173.82723840000003</v>
      </c>
      <c r="N19" s="16" t="s">
        <v>14</v>
      </c>
      <c r="O19" s="76">
        <f>'Example 1 Entry'!$Q$21</f>
        <v>0.3</v>
      </c>
      <c r="P19" s="16" t="s">
        <v>16</v>
      </c>
      <c r="Q19" s="17">
        <f>ROUND((+M19*O19),2)</f>
        <v>52.15</v>
      </c>
      <c r="R19" s="84" t="s">
        <v>62</v>
      </c>
      <c r="S19" s="19"/>
      <c r="T19" s="19"/>
      <c r="U19" s="19"/>
      <c r="V19" s="4"/>
      <c r="W19" s="4"/>
    </row>
    <row r="20" spans="1:23" x14ac:dyDescent="0.25">
      <c r="A20" s="20"/>
      <c r="B20" s="20"/>
      <c r="C20" s="20" t="s">
        <v>19</v>
      </c>
      <c r="D20" s="21">
        <f>SUM(D18:D19)</f>
        <v>46929.42</v>
      </c>
      <c r="E20" s="20"/>
      <c r="F20" s="21">
        <f>SUM(F18:F19)</f>
        <v>156431.40000000002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96">
        <f>SUM(Q18:Q19)</f>
        <v>260.74</v>
      </c>
      <c r="R20" s="21" t="s">
        <v>21</v>
      </c>
      <c r="S20" s="12"/>
      <c r="T20" s="12"/>
      <c r="U20" s="12"/>
      <c r="V20" s="12" t="s">
        <v>18</v>
      </c>
      <c r="W20" s="22"/>
    </row>
  </sheetData>
  <mergeCells count="4">
    <mergeCell ref="A9:A10"/>
    <mergeCell ref="A12:A13"/>
    <mergeCell ref="A15:A16"/>
    <mergeCell ref="A18:A19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636C-414F-AD79-0FD94037BCD8}">
  <sheetPr>
    <tabColor theme="0" tint="-0.249977111117893"/>
    <pageSetUpPr fitToPage="1"/>
  </sheetPr>
  <dimension ref="A1:AB47"/>
  <sheetViews>
    <sheetView showGridLines="0" workbookViewId="0">
      <selection activeCell="O21" sqref="O21"/>
    </sheetView>
  </sheetViews>
  <sheetFormatPr defaultRowHeight="15" x14ac:dyDescent="0.25"/>
  <cols>
    <col min="1" max="1" width="1.28515625" customWidth="1"/>
    <col min="2" max="2" width="22.85546875" customWidth="1"/>
    <col min="3" max="3" width="11.85546875" customWidth="1"/>
    <col min="4" max="4" width="12.42578125" customWidth="1"/>
    <col min="5" max="5" width="19" bestFit="1" customWidth="1"/>
    <col min="6" max="6" width="11.5703125" customWidth="1"/>
    <col min="7" max="7" width="12.28515625" customWidth="1"/>
    <col min="8" max="8" width="1.5703125" customWidth="1"/>
    <col min="10" max="10" width="1.42578125" customWidth="1"/>
    <col min="12" max="12" width="1.42578125" customWidth="1"/>
    <col min="14" max="14" width="1.42578125" customWidth="1"/>
    <col min="15" max="15" width="14.7109375" bestFit="1" customWidth="1"/>
    <col min="16" max="16" width="1.5703125" customWidth="1"/>
    <col min="18" max="18" width="1.42578125" customWidth="1"/>
    <col min="20" max="20" width="1.42578125" customWidth="1"/>
    <col min="22" max="22" width="1.42578125" customWidth="1"/>
    <col min="23" max="23" width="14.7109375" bestFit="1" customWidth="1"/>
  </cols>
  <sheetData>
    <row r="1" spans="1:28" ht="43.5" customHeight="1" thickBot="1" x14ac:dyDescent="0.3">
      <c r="A1" s="116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  <c r="Y1" s="124" t="s">
        <v>97</v>
      </c>
      <c r="Z1" s="125"/>
      <c r="AA1" s="125"/>
      <c r="AB1" s="126"/>
    </row>
    <row r="2" spans="1:28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Y2" s="127"/>
      <c r="Z2" s="128"/>
      <c r="AA2" s="128"/>
      <c r="AB2" s="129"/>
    </row>
    <row r="3" spans="1:28" ht="18" customHeight="1" x14ac:dyDescent="0.3">
      <c r="B3" s="93" t="s">
        <v>66</v>
      </c>
      <c r="C3" s="119"/>
      <c r="D3" s="120"/>
      <c r="E3" s="121"/>
      <c r="G3" s="122" t="s">
        <v>95</v>
      </c>
      <c r="H3" s="122"/>
      <c r="I3" s="122"/>
      <c r="Q3" s="62" t="s">
        <v>94</v>
      </c>
      <c r="Y3" s="127"/>
      <c r="Z3" s="128"/>
      <c r="AA3" s="128"/>
      <c r="AB3" s="129"/>
    </row>
    <row r="4" spans="1:28" ht="18" customHeight="1" x14ac:dyDescent="0.25">
      <c r="B4" s="93"/>
      <c r="C4" s="97"/>
      <c r="D4" s="97"/>
      <c r="E4" s="97"/>
      <c r="Y4" s="127"/>
      <c r="Z4" s="128"/>
      <c r="AA4" s="128"/>
      <c r="AB4" s="129"/>
    </row>
    <row r="5" spans="1:28" ht="18.75" x14ac:dyDescent="0.3">
      <c r="B5" s="55"/>
      <c r="C5" s="105" t="s">
        <v>90</v>
      </c>
      <c r="D5" s="105"/>
      <c r="E5" s="105"/>
      <c r="F5" s="105"/>
      <c r="G5" s="105"/>
      <c r="I5" s="105" t="s">
        <v>81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Y5" s="127"/>
      <c r="Z5" s="128"/>
      <c r="AA5" s="128"/>
      <c r="AB5" s="129"/>
    </row>
    <row r="6" spans="1:28" ht="20.25" customHeight="1" x14ac:dyDescent="0.25">
      <c r="B6" s="55"/>
      <c r="C6" s="106" t="s">
        <v>67</v>
      </c>
      <c r="D6" s="108" t="s">
        <v>68</v>
      </c>
      <c r="E6" s="87" t="s">
        <v>69</v>
      </c>
      <c r="F6" s="88" t="s">
        <v>72</v>
      </c>
      <c r="G6" s="58" t="s">
        <v>79</v>
      </c>
      <c r="I6" s="110" t="s">
        <v>80</v>
      </c>
      <c r="J6" s="111"/>
      <c r="K6" s="111"/>
      <c r="L6" s="111"/>
      <c r="M6" s="111"/>
      <c r="N6" s="111"/>
      <c r="O6" s="112"/>
      <c r="Q6" s="113" t="s">
        <v>77</v>
      </c>
      <c r="R6" s="114"/>
      <c r="S6" s="114"/>
      <c r="T6" s="114"/>
      <c r="U6" s="114"/>
      <c r="V6" s="114"/>
      <c r="W6" s="115"/>
      <c r="Y6" s="127"/>
      <c r="Z6" s="128"/>
      <c r="AA6" s="128"/>
      <c r="AB6" s="129"/>
    </row>
    <row r="7" spans="1:28" ht="15" customHeight="1" x14ac:dyDescent="0.25">
      <c r="B7" s="55"/>
      <c r="C7" s="107"/>
      <c r="D7" s="109"/>
      <c r="E7" s="26" t="s">
        <v>73</v>
      </c>
      <c r="F7" s="86" t="s">
        <v>71</v>
      </c>
      <c r="G7" s="59" t="s">
        <v>78</v>
      </c>
      <c r="I7" s="65" t="s">
        <v>64</v>
      </c>
      <c r="J7" s="66"/>
      <c r="K7" s="66" t="s">
        <v>63</v>
      </c>
      <c r="L7" s="66"/>
      <c r="M7" s="66" t="s">
        <v>9</v>
      </c>
      <c r="N7" s="67"/>
      <c r="O7" s="68" t="s">
        <v>65</v>
      </c>
      <c r="Q7" s="65" t="s">
        <v>64</v>
      </c>
      <c r="R7" s="66"/>
      <c r="S7" s="66" t="s">
        <v>63</v>
      </c>
      <c r="T7" s="66"/>
      <c r="U7" s="66" t="s">
        <v>9</v>
      </c>
      <c r="V7" s="67"/>
      <c r="W7" s="68" t="s">
        <v>65</v>
      </c>
      <c r="Y7" s="127"/>
      <c r="Z7" s="128"/>
      <c r="AA7" s="128"/>
      <c r="AB7" s="129"/>
    </row>
    <row r="8" spans="1:28" x14ac:dyDescent="0.25">
      <c r="B8" s="55"/>
      <c r="C8" s="89"/>
      <c r="D8" s="73"/>
      <c r="E8" s="73"/>
      <c r="F8" s="90"/>
      <c r="G8" s="60"/>
      <c r="I8" s="69"/>
      <c r="O8" s="70"/>
      <c r="Q8" s="69"/>
      <c r="W8" s="70"/>
      <c r="Y8" s="130"/>
      <c r="Z8" s="131"/>
      <c r="AA8" s="131"/>
      <c r="AB8" s="132"/>
    </row>
    <row r="9" spans="1:28" x14ac:dyDescent="0.25">
      <c r="B9" s="94" t="s">
        <v>74</v>
      </c>
      <c r="C9" s="62">
        <v>10014197</v>
      </c>
      <c r="D9" s="63">
        <v>0.7</v>
      </c>
      <c r="E9" s="64">
        <v>9450</v>
      </c>
      <c r="F9" s="91"/>
      <c r="G9" s="61">
        <f>((((E9/D9)*9)*0.02778)/5)</f>
        <v>675.05399999999997</v>
      </c>
      <c r="I9" s="77">
        <v>0</v>
      </c>
      <c r="J9" s="57"/>
      <c r="K9" s="57">
        <f>ROUND(($G$9*I9),2)</f>
        <v>0</v>
      </c>
      <c r="M9" s="62">
        <v>0</v>
      </c>
      <c r="O9" s="71">
        <f>$K$9*M9</f>
        <v>0</v>
      </c>
      <c r="Q9" s="77">
        <v>0</v>
      </c>
      <c r="S9" s="57">
        <f>ROUND(($G$9*Q9),2)</f>
        <v>0</v>
      </c>
      <c r="U9" s="62">
        <v>0</v>
      </c>
      <c r="W9" s="71">
        <f>S9*U9</f>
        <v>0</v>
      </c>
    </row>
    <row r="10" spans="1:28" x14ac:dyDescent="0.25">
      <c r="B10" s="85"/>
      <c r="D10" s="57"/>
      <c r="E10" s="56"/>
      <c r="F10" s="56"/>
      <c r="G10" s="95"/>
      <c r="I10" s="78"/>
      <c r="M10" s="62"/>
      <c r="O10" s="70"/>
      <c r="Q10" s="78"/>
      <c r="U10" s="62"/>
      <c r="W10" s="70"/>
    </row>
    <row r="11" spans="1:28" x14ac:dyDescent="0.25">
      <c r="B11" s="94" t="s">
        <v>75</v>
      </c>
      <c r="C11" s="62">
        <v>10077747</v>
      </c>
      <c r="D11" s="63">
        <v>0.3</v>
      </c>
      <c r="E11" s="64">
        <v>4050</v>
      </c>
      <c r="F11" s="64">
        <v>1012.5</v>
      </c>
      <c r="G11" s="61">
        <f>(((((E11+F11)/D11)*9)*0.02778)/5)</f>
        <v>843.81749999999988</v>
      </c>
      <c r="I11" s="79">
        <v>1</v>
      </c>
      <c r="J11" s="72"/>
      <c r="K11" s="72">
        <f>ROUND(($G$11*I11),2)</f>
        <v>843.82</v>
      </c>
      <c r="L11" s="73"/>
      <c r="M11" s="80">
        <v>15</v>
      </c>
      <c r="N11" s="73"/>
      <c r="O11" s="74">
        <f>K11*M11</f>
        <v>12657.300000000001</v>
      </c>
      <c r="Q11" s="79">
        <v>1</v>
      </c>
      <c r="R11" s="73"/>
      <c r="S11" s="72">
        <f>ROUND(($G$11*Q11),2)</f>
        <v>843.82</v>
      </c>
      <c r="T11" s="73"/>
      <c r="U11" s="80">
        <v>20</v>
      </c>
      <c r="V11" s="73"/>
      <c r="W11" s="74">
        <f>S11*U11</f>
        <v>16876.400000000001</v>
      </c>
    </row>
    <row r="12" spans="1:28" x14ac:dyDescent="0.25">
      <c r="B12" s="85"/>
      <c r="Q12" s="98"/>
      <c r="R12" s="98"/>
      <c r="S12" s="98"/>
      <c r="T12" s="98"/>
      <c r="U12" s="101" t="s">
        <v>105</v>
      </c>
      <c r="V12" s="98"/>
      <c r="W12" s="102">
        <f>O9+O11+W9+W11</f>
        <v>29533.700000000004</v>
      </c>
    </row>
    <row r="13" spans="1:28" x14ac:dyDescent="0.25">
      <c r="B13" s="85"/>
    </row>
    <row r="14" spans="1:28" x14ac:dyDescent="0.25">
      <c r="B14" s="85"/>
    </row>
    <row r="15" spans="1:28" ht="18.75" x14ac:dyDescent="0.3">
      <c r="B15" s="85"/>
      <c r="C15" s="105" t="s">
        <v>91</v>
      </c>
      <c r="D15" s="105"/>
      <c r="E15" s="105"/>
      <c r="F15" s="105"/>
      <c r="G15" s="105"/>
      <c r="I15" s="105" t="s">
        <v>81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8" x14ac:dyDescent="0.25">
      <c r="B16" s="85"/>
      <c r="C16" s="106" t="s">
        <v>67</v>
      </c>
      <c r="D16" s="108" t="s">
        <v>68</v>
      </c>
      <c r="E16" s="87" t="s">
        <v>69</v>
      </c>
      <c r="F16" s="88" t="s">
        <v>72</v>
      </c>
      <c r="G16" s="58" t="s">
        <v>79</v>
      </c>
      <c r="I16" s="110" t="s">
        <v>82</v>
      </c>
      <c r="J16" s="111"/>
      <c r="K16" s="111"/>
      <c r="L16" s="111"/>
      <c r="M16" s="111"/>
      <c r="N16" s="111"/>
      <c r="O16" s="112"/>
      <c r="Q16" s="113" t="s">
        <v>83</v>
      </c>
      <c r="R16" s="114"/>
      <c r="S16" s="114"/>
      <c r="T16" s="114"/>
      <c r="U16" s="114"/>
      <c r="V16" s="114"/>
      <c r="W16" s="115"/>
    </row>
    <row r="17" spans="2:23" x14ac:dyDescent="0.25">
      <c r="B17" s="85"/>
      <c r="C17" s="107"/>
      <c r="D17" s="109"/>
      <c r="E17" s="26" t="s">
        <v>70</v>
      </c>
      <c r="F17" s="86" t="s">
        <v>71</v>
      </c>
      <c r="G17" s="59" t="s">
        <v>86</v>
      </c>
      <c r="I17" s="65" t="s">
        <v>64</v>
      </c>
      <c r="J17" s="66"/>
      <c r="K17" s="66" t="s">
        <v>63</v>
      </c>
      <c r="L17" s="66"/>
      <c r="M17" s="66" t="s">
        <v>9</v>
      </c>
      <c r="N17" s="67"/>
      <c r="O17" s="68" t="s">
        <v>65</v>
      </c>
      <c r="Q17" s="65" t="s">
        <v>64</v>
      </c>
      <c r="R17" s="66"/>
      <c r="S17" s="66" t="s">
        <v>63</v>
      </c>
      <c r="T17" s="66"/>
      <c r="U17" s="66" t="s">
        <v>9</v>
      </c>
      <c r="V17" s="67"/>
      <c r="W17" s="68" t="s">
        <v>65</v>
      </c>
    </row>
    <row r="18" spans="2:23" x14ac:dyDescent="0.25">
      <c r="B18" s="85"/>
      <c r="C18" s="89"/>
      <c r="D18" s="73"/>
      <c r="E18" s="73"/>
      <c r="F18" s="90"/>
      <c r="G18" s="60"/>
      <c r="I18" s="69"/>
      <c r="O18" s="70"/>
      <c r="Q18" s="69"/>
      <c r="W18" s="70"/>
    </row>
    <row r="19" spans="2:23" x14ac:dyDescent="0.25">
      <c r="B19" s="94" t="s">
        <v>74</v>
      </c>
      <c r="C19">
        <f>C9</f>
        <v>10014197</v>
      </c>
      <c r="D19" s="63">
        <v>0.7</v>
      </c>
      <c r="E19" s="64">
        <v>9733.5</v>
      </c>
      <c r="F19" s="91"/>
      <c r="G19" s="61">
        <f>((((E19/D19)*9)*0.02778)/5)</f>
        <v>695.30561999999998</v>
      </c>
      <c r="I19" s="77">
        <v>0</v>
      </c>
      <c r="J19" s="57"/>
      <c r="K19" s="57">
        <f>ROUND(($G$19*I19),2)</f>
        <v>0</v>
      </c>
      <c r="M19" s="62">
        <v>0</v>
      </c>
      <c r="O19" s="71">
        <f>$K$19*M19</f>
        <v>0</v>
      </c>
      <c r="Q19" s="77">
        <v>0</v>
      </c>
      <c r="S19" s="57">
        <f>ROUND(($G$19*Q19),2)</f>
        <v>0</v>
      </c>
      <c r="U19" s="62">
        <v>0</v>
      </c>
      <c r="W19" s="71">
        <f>S19*U19</f>
        <v>0</v>
      </c>
    </row>
    <row r="20" spans="2:23" x14ac:dyDescent="0.25">
      <c r="B20" s="85"/>
      <c r="D20" s="57"/>
      <c r="E20" s="56"/>
      <c r="F20" s="56"/>
      <c r="G20" s="95"/>
      <c r="I20" s="78"/>
      <c r="M20" s="62"/>
      <c r="O20" s="70"/>
      <c r="Q20" s="78"/>
      <c r="U20" s="62"/>
      <c r="W20" s="70"/>
    </row>
    <row r="21" spans="2:23" x14ac:dyDescent="0.25">
      <c r="B21" s="94" t="s">
        <v>75</v>
      </c>
      <c r="C21">
        <f>C11</f>
        <v>10077747</v>
      </c>
      <c r="D21" s="63">
        <v>0.3</v>
      </c>
      <c r="E21" s="64">
        <f>4171.5</f>
        <v>4171.5</v>
      </c>
      <c r="F21" s="64">
        <v>1042.8800000000001</v>
      </c>
      <c r="G21" s="61">
        <f>(((((E21+F21)/D21)*9)*0.02778)/5)</f>
        <v>869.13285839999992</v>
      </c>
      <c r="I21" s="79">
        <v>1</v>
      </c>
      <c r="J21" s="72"/>
      <c r="K21" s="72">
        <f>ROUND(($G$21*I21),2)</f>
        <v>869.13</v>
      </c>
      <c r="L21" s="73"/>
      <c r="M21" s="80">
        <v>23</v>
      </c>
      <c r="N21" s="73"/>
      <c r="O21" s="74">
        <f>K21*M21</f>
        <v>19989.990000000002</v>
      </c>
      <c r="Q21" s="79">
        <v>1</v>
      </c>
      <c r="R21" s="73"/>
      <c r="S21" s="72">
        <f>ROUND(($G$21*Q21),2)</f>
        <v>869.13</v>
      </c>
      <c r="T21" s="73"/>
      <c r="U21" s="80">
        <v>7</v>
      </c>
      <c r="V21" s="73"/>
      <c r="W21" s="74">
        <f>S21*U21</f>
        <v>6083.91</v>
      </c>
    </row>
    <row r="22" spans="2:23" x14ac:dyDescent="0.25">
      <c r="Q22" s="98"/>
      <c r="R22" s="98"/>
      <c r="S22" s="98"/>
      <c r="T22" s="98"/>
      <c r="U22" s="101" t="s">
        <v>104</v>
      </c>
      <c r="V22" s="98"/>
      <c r="W22" s="102">
        <f>O19+O21+W19+W21</f>
        <v>26073.9</v>
      </c>
    </row>
    <row r="23" spans="2:23" x14ac:dyDescent="0.25">
      <c r="C23" s="98" t="s">
        <v>98</v>
      </c>
    </row>
    <row r="24" spans="2:23" x14ac:dyDescent="0.25">
      <c r="F24" s="75"/>
      <c r="Q24" s="98"/>
      <c r="U24" s="101" t="s">
        <v>103</v>
      </c>
      <c r="V24" s="98"/>
      <c r="W24" s="102">
        <f>W12+W22</f>
        <v>55607.600000000006</v>
      </c>
    </row>
    <row r="29" spans="2:23" x14ac:dyDescent="0.25">
      <c r="C29" t="s">
        <v>88</v>
      </c>
      <c r="M29" t="s">
        <v>89</v>
      </c>
    </row>
    <row r="42" spans="3:13" x14ac:dyDescent="0.25">
      <c r="C42" t="s">
        <v>92</v>
      </c>
      <c r="M42" t="s">
        <v>99</v>
      </c>
    </row>
    <row r="47" spans="3:13" x14ac:dyDescent="0.25">
      <c r="C47" t="s">
        <v>100</v>
      </c>
    </row>
  </sheetData>
  <mergeCells count="16">
    <mergeCell ref="Y1:AB8"/>
    <mergeCell ref="C15:G15"/>
    <mergeCell ref="I15:W15"/>
    <mergeCell ref="C16:C17"/>
    <mergeCell ref="D16:D17"/>
    <mergeCell ref="I16:O16"/>
    <mergeCell ref="Q16:W16"/>
    <mergeCell ref="A1:W1"/>
    <mergeCell ref="C3:E3"/>
    <mergeCell ref="C5:G5"/>
    <mergeCell ref="I5:W5"/>
    <mergeCell ref="C6:C7"/>
    <mergeCell ref="D6:D7"/>
    <mergeCell ref="I6:O6"/>
    <mergeCell ref="Q6:W6"/>
    <mergeCell ref="G3:I3"/>
  </mergeCells>
  <pageMargins left="0.25" right="0.25" top="0.75" bottom="0.75" header="0.3" footer="0.3"/>
  <pageSetup scale="56" fitToHeight="0" orientation="landscape" r:id="rId1"/>
  <customProperties>
    <customPr name="EpmWorksheetKeyString_GUID" r:id="rId2"/>
  </customPropertie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0C405-0D4C-46DA-A1FE-BB2BFEC135B5}">
  <sheetPr>
    <tabColor theme="0" tint="-0.249977111117893"/>
  </sheetPr>
  <dimension ref="A1:W20"/>
  <sheetViews>
    <sheetView zoomScale="115" zoomScaleNormal="115" workbookViewId="0">
      <selection activeCell="E26" sqref="E26"/>
    </sheetView>
  </sheetViews>
  <sheetFormatPr defaultColWidth="18.140625" defaultRowHeight="15" x14ac:dyDescent="0.25"/>
  <cols>
    <col min="1" max="1" width="10.85546875" bestFit="1" customWidth="1"/>
    <col min="2" max="2" width="16.42578125" bestFit="1" customWidth="1"/>
    <col min="3" max="3" width="10.42578125" bestFit="1" customWidth="1"/>
    <col min="4" max="4" width="17" bestFit="1" customWidth="1"/>
    <col min="5" max="5" width="9.5703125" bestFit="1" customWidth="1"/>
    <col min="6" max="6" width="12.42578125" bestFit="1" customWidth="1"/>
    <col min="7" max="7" width="6.5703125" bestFit="1" customWidth="1"/>
    <col min="8" max="8" width="17.42578125" bestFit="1" customWidth="1"/>
    <col min="9" max="9" width="15.5703125" bestFit="1" customWidth="1"/>
    <col min="10" max="10" width="10.5703125" bestFit="1" customWidth="1"/>
    <col min="11" max="11" width="6" bestFit="1" customWidth="1"/>
    <col min="12" max="12" width="2.7109375" bestFit="1" customWidth="1"/>
    <col min="13" max="13" width="15.85546875" bestFit="1" customWidth="1"/>
    <col min="14" max="14" width="2.85546875" bestFit="1" customWidth="1"/>
    <col min="15" max="15" width="13.42578125" bestFit="1" customWidth="1"/>
    <col min="16" max="16" width="2.7109375" bestFit="1" customWidth="1"/>
    <col min="17" max="17" width="12" bestFit="1" customWidth="1"/>
    <col min="18" max="18" width="26.7109375" style="85" customWidth="1"/>
    <col min="19" max="20" width="15.140625" customWidth="1"/>
    <col min="21" max="21" width="9.5703125" bestFit="1" customWidth="1"/>
    <col min="22" max="23" width="1.140625" bestFit="1" customWidth="1"/>
    <col min="24" max="24" width="1.42578125" bestFit="1" customWidth="1"/>
  </cols>
  <sheetData>
    <row r="1" spans="1:23" ht="30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 t="s">
        <v>10</v>
      </c>
      <c r="N1" s="1"/>
      <c r="O1" s="1" t="s">
        <v>11</v>
      </c>
      <c r="P1" s="1"/>
      <c r="Q1" s="1" t="s">
        <v>12</v>
      </c>
      <c r="R1" s="82"/>
      <c r="S1" s="2"/>
      <c r="T1" s="2"/>
      <c r="U1" s="2"/>
      <c r="V1" s="2"/>
      <c r="W1" s="1"/>
    </row>
    <row r="2" spans="1:23" x14ac:dyDescent="0.25">
      <c r="A2" s="3" t="s">
        <v>85</v>
      </c>
      <c r="B2" s="4"/>
      <c r="C2" s="4"/>
      <c r="D2" s="5"/>
      <c r="E2" s="6"/>
      <c r="F2" s="5"/>
      <c r="G2" s="7"/>
      <c r="H2" s="7"/>
      <c r="I2" s="8"/>
      <c r="J2" s="9"/>
      <c r="K2" s="7"/>
      <c r="L2" s="7"/>
      <c r="M2" s="8"/>
      <c r="N2" s="7"/>
      <c r="O2" s="10"/>
      <c r="P2" s="7"/>
      <c r="Q2" s="8"/>
      <c r="R2" s="83"/>
      <c r="S2" s="12"/>
      <c r="T2" s="12"/>
      <c r="U2" s="12"/>
      <c r="V2" s="11"/>
      <c r="W2" s="4"/>
    </row>
    <row r="3" spans="1:23" x14ac:dyDescent="0.25">
      <c r="A3" s="13" t="s">
        <v>76</v>
      </c>
      <c r="B3" s="13" t="s">
        <v>13</v>
      </c>
      <c r="C3" s="13">
        <f>'Example 2 Entry'!$C$9</f>
        <v>10014197</v>
      </c>
      <c r="D3" s="14">
        <f>'Example 2 Entry'!$E$9*9</f>
        <v>85050</v>
      </c>
      <c r="E3" s="15">
        <f>'Example 2 Entry'!$D$9</f>
        <v>0.7</v>
      </c>
      <c r="F3" s="14">
        <f>+D3/E3</f>
        <v>121500.00000000001</v>
      </c>
      <c r="G3" s="16" t="s">
        <v>14</v>
      </c>
      <c r="H3" s="16">
        <v>2.7779999999999999E-2</v>
      </c>
      <c r="I3" s="17">
        <f>+F3*H3</f>
        <v>3375.2700000000004</v>
      </c>
      <c r="J3" s="18" t="s">
        <v>15</v>
      </c>
      <c r="K3" s="16">
        <v>5</v>
      </c>
      <c r="L3" s="16" t="s">
        <v>16</v>
      </c>
      <c r="M3" s="17">
        <f>+I3/K3</f>
        <v>675.05400000000009</v>
      </c>
      <c r="N3" s="16" t="s">
        <v>14</v>
      </c>
      <c r="O3" s="76">
        <f>'Example 2 Entry'!I9</f>
        <v>0</v>
      </c>
      <c r="P3" s="16" t="s">
        <v>16</v>
      </c>
      <c r="Q3" s="17">
        <f>ROUND((+M3*O3),2)</f>
        <v>0</v>
      </c>
      <c r="R3" s="84" t="s">
        <v>17</v>
      </c>
      <c r="S3" s="19"/>
      <c r="T3" s="19"/>
      <c r="U3" s="19"/>
      <c r="V3" s="11"/>
      <c r="W3" s="4"/>
    </row>
    <row r="4" spans="1:23" x14ac:dyDescent="0.25">
      <c r="A4" s="13" t="s">
        <v>77</v>
      </c>
      <c r="B4" s="13" t="s">
        <v>13</v>
      </c>
      <c r="C4" s="13">
        <f>'Example 2 Entry'!$C$9</f>
        <v>10014197</v>
      </c>
      <c r="D4" s="14">
        <f>'Example 2 Entry'!$E$9*9</f>
        <v>85050</v>
      </c>
      <c r="E4" s="15">
        <f>'Example 2 Entry'!$D$9</f>
        <v>0.7</v>
      </c>
      <c r="F4" s="14">
        <f>+D4/E4</f>
        <v>121500.00000000001</v>
      </c>
      <c r="G4" s="16" t="s">
        <v>14</v>
      </c>
      <c r="H4" s="16">
        <v>2.7779999999999999E-2</v>
      </c>
      <c r="I4" s="17">
        <f>+F4*H4</f>
        <v>3375.2700000000004</v>
      </c>
      <c r="J4" s="18" t="s">
        <v>15</v>
      </c>
      <c r="K4" s="16">
        <v>5</v>
      </c>
      <c r="L4" s="16" t="s">
        <v>16</v>
      </c>
      <c r="M4" s="17">
        <f>+I4/K4</f>
        <v>675.05400000000009</v>
      </c>
      <c r="N4" s="16" t="s">
        <v>14</v>
      </c>
      <c r="O4" s="76">
        <f>'Example 2 Entry'!Q9</f>
        <v>0</v>
      </c>
      <c r="P4" s="16" t="s">
        <v>16</v>
      </c>
      <c r="Q4" s="17">
        <f>ROUND((+M4*O4),2)</f>
        <v>0</v>
      </c>
      <c r="R4" s="84" t="s">
        <v>17</v>
      </c>
      <c r="S4" s="19"/>
      <c r="T4" s="19"/>
      <c r="U4" s="19"/>
      <c r="V4" s="11"/>
      <c r="W4" s="4"/>
    </row>
    <row r="5" spans="1:23" x14ac:dyDescent="0.25">
      <c r="A5" s="13" t="s">
        <v>82</v>
      </c>
      <c r="B5" s="13" t="s">
        <v>13</v>
      </c>
      <c r="C5" s="13">
        <f>'Example 2 Entry'!$C$9</f>
        <v>10014197</v>
      </c>
      <c r="D5" s="14">
        <f>'Example 2 Entry'!$E$19*9</f>
        <v>87601.5</v>
      </c>
      <c r="E5" s="15">
        <f>'Example 2 Entry'!$D$9</f>
        <v>0.7</v>
      </c>
      <c r="F5" s="14">
        <f>+D5/E5</f>
        <v>125145.00000000001</v>
      </c>
      <c r="G5" s="16" t="s">
        <v>14</v>
      </c>
      <c r="H5" s="16">
        <v>2.7779999999999999E-2</v>
      </c>
      <c r="I5" s="17">
        <f>+F5*H5</f>
        <v>3476.5281000000004</v>
      </c>
      <c r="J5" s="18" t="s">
        <v>15</v>
      </c>
      <c r="K5" s="16">
        <v>5</v>
      </c>
      <c r="L5" s="16" t="s">
        <v>16</v>
      </c>
      <c r="M5" s="17">
        <f>+I5/K5</f>
        <v>695.30562000000009</v>
      </c>
      <c r="N5" s="16" t="s">
        <v>14</v>
      </c>
      <c r="O5" s="76">
        <f>'Example 2 Entry'!I19</f>
        <v>0</v>
      </c>
      <c r="P5" s="16" t="s">
        <v>16</v>
      </c>
      <c r="Q5" s="17">
        <f>ROUND((+M5*O5),2)</f>
        <v>0</v>
      </c>
      <c r="R5" s="84" t="s">
        <v>17</v>
      </c>
      <c r="S5" s="19"/>
      <c r="T5" s="19"/>
      <c r="U5" s="19"/>
      <c r="V5" s="11"/>
      <c r="W5" s="4"/>
    </row>
    <row r="6" spans="1:23" x14ac:dyDescent="0.25">
      <c r="A6" s="13" t="s">
        <v>83</v>
      </c>
      <c r="B6" s="13" t="s">
        <v>13</v>
      </c>
      <c r="C6" s="13">
        <f>'Example 2 Entry'!$C$9</f>
        <v>10014197</v>
      </c>
      <c r="D6" s="14">
        <f>'Example 2 Entry'!$E$19*9</f>
        <v>87601.5</v>
      </c>
      <c r="E6" s="15">
        <f>'Example 2 Entry'!$D$9</f>
        <v>0.7</v>
      </c>
      <c r="F6" s="14">
        <f>+D6/E6</f>
        <v>125145.00000000001</v>
      </c>
      <c r="G6" s="16" t="s">
        <v>14</v>
      </c>
      <c r="H6" s="16">
        <v>2.7779999999999999E-2</v>
      </c>
      <c r="I6" s="17">
        <f>+F6*H6</f>
        <v>3476.5281000000004</v>
      </c>
      <c r="J6" s="18" t="s">
        <v>15</v>
      </c>
      <c r="K6" s="16">
        <v>5</v>
      </c>
      <c r="L6" s="16" t="s">
        <v>16</v>
      </c>
      <c r="M6" s="17">
        <f>+I6/K6</f>
        <v>695.30562000000009</v>
      </c>
      <c r="N6" s="16" t="s">
        <v>14</v>
      </c>
      <c r="O6" s="76">
        <f>'Example 2 Entry'!Q19</f>
        <v>0</v>
      </c>
      <c r="P6" s="16" t="s">
        <v>16</v>
      </c>
      <c r="Q6" s="17">
        <f>ROUND((+M6*O6),2)</f>
        <v>0</v>
      </c>
      <c r="R6" s="84" t="s">
        <v>17</v>
      </c>
      <c r="S6" s="19"/>
      <c r="T6" s="19"/>
      <c r="U6" s="19"/>
      <c r="V6" s="11"/>
      <c r="W6" s="4"/>
    </row>
    <row r="7" spans="1:23" x14ac:dyDescent="0.25">
      <c r="A7" s="23" t="s">
        <v>18</v>
      </c>
      <c r="B7" s="23"/>
      <c r="C7" s="23"/>
      <c r="D7" s="24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81"/>
      <c r="R7" s="84"/>
      <c r="S7" s="19"/>
      <c r="T7" s="19"/>
      <c r="U7" s="19"/>
      <c r="V7" s="11"/>
      <c r="W7" s="4"/>
    </row>
    <row r="8" spans="1:23" x14ac:dyDescent="0.25">
      <c r="A8" s="3" t="s">
        <v>62</v>
      </c>
      <c r="B8" s="23"/>
      <c r="C8" s="23"/>
      <c r="D8" s="24"/>
      <c r="E8" s="23"/>
      <c r="F8" s="24"/>
      <c r="G8" s="23"/>
      <c r="H8" s="23"/>
      <c r="I8" s="23"/>
      <c r="J8" s="23"/>
      <c r="K8" s="23"/>
      <c r="L8" s="23"/>
      <c r="M8" s="23"/>
      <c r="N8" s="23"/>
      <c r="O8" s="23"/>
      <c r="P8" s="23"/>
      <c r="Q8" s="81"/>
      <c r="R8" s="84"/>
      <c r="S8" s="19"/>
      <c r="T8" s="19"/>
      <c r="U8" s="19"/>
      <c r="V8" s="11"/>
      <c r="W8" s="4"/>
    </row>
    <row r="9" spans="1:23" x14ac:dyDescent="0.25">
      <c r="A9" s="123" t="s">
        <v>76</v>
      </c>
      <c r="B9" s="13" t="s">
        <v>13</v>
      </c>
      <c r="C9" s="13">
        <f>'Example 2 Entry'!$C$11</f>
        <v>10077747</v>
      </c>
      <c r="D9" s="14">
        <f>'Example 2 Entry'!$E$11*9</f>
        <v>36450</v>
      </c>
      <c r="E9" s="15">
        <f>'Example 2 Entry'!$D$11</f>
        <v>0.3</v>
      </c>
      <c r="F9" s="14">
        <f>+D9/E9</f>
        <v>121500</v>
      </c>
      <c r="G9" s="16" t="s">
        <v>14</v>
      </c>
      <c r="H9" s="16">
        <v>2.7779999999999999E-2</v>
      </c>
      <c r="I9" s="17">
        <f>+F9*H9</f>
        <v>3375.27</v>
      </c>
      <c r="J9" s="18" t="s">
        <v>15</v>
      </c>
      <c r="K9" s="16">
        <v>5</v>
      </c>
      <c r="L9" s="16" t="s">
        <v>16</v>
      </c>
      <c r="M9" s="17">
        <f>+I9/K9</f>
        <v>675.05399999999997</v>
      </c>
      <c r="N9" s="16" t="s">
        <v>14</v>
      </c>
      <c r="O9" s="76">
        <f>'Example 2 Entry'!$I$11</f>
        <v>1</v>
      </c>
      <c r="P9" s="16" t="s">
        <v>16</v>
      </c>
      <c r="Q9" s="17">
        <f>ROUND((+M9*O9),2)</f>
        <v>675.05</v>
      </c>
      <c r="R9" s="84" t="s">
        <v>17</v>
      </c>
      <c r="S9" s="19"/>
      <c r="T9" s="19"/>
      <c r="U9" s="19"/>
      <c r="V9" s="4" t="s">
        <v>18</v>
      </c>
      <c r="W9" s="4" t="s">
        <v>18</v>
      </c>
    </row>
    <row r="10" spans="1:23" x14ac:dyDescent="0.25">
      <c r="A10" s="123"/>
      <c r="B10" s="13" t="s">
        <v>20</v>
      </c>
      <c r="C10" s="13">
        <f>'Example 2 Entry'!$C$11</f>
        <v>10077747</v>
      </c>
      <c r="D10" s="14">
        <f>'Example 2 Entry'!$F$11*9</f>
        <v>9112.5</v>
      </c>
      <c r="E10" s="15">
        <f>'Example 2 Entry'!$D$11</f>
        <v>0.3</v>
      </c>
      <c r="F10" s="14">
        <f>+D10/E10</f>
        <v>30375</v>
      </c>
      <c r="G10" s="16" t="s">
        <v>14</v>
      </c>
      <c r="H10" s="16">
        <v>2.7779999999999999E-2</v>
      </c>
      <c r="I10" s="17">
        <f>+F10*H10</f>
        <v>843.8175</v>
      </c>
      <c r="J10" s="18" t="s">
        <v>15</v>
      </c>
      <c r="K10" s="16">
        <v>5</v>
      </c>
      <c r="L10" s="16" t="s">
        <v>16</v>
      </c>
      <c r="M10" s="17">
        <f>+I10/K10</f>
        <v>168.76349999999999</v>
      </c>
      <c r="N10" s="16" t="s">
        <v>14</v>
      </c>
      <c r="O10" s="76">
        <f>'Example 2 Entry'!$I$11</f>
        <v>1</v>
      </c>
      <c r="P10" s="16" t="s">
        <v>16</v>
      </c>
      <c r="Q10" s="17">
        <f>ROUND((+M10*O10),2)</f>
        <v>168.76</v>
      </c>
      <c r="R10" s="84" t="s">
        <v>62</v>
      </c>
      <c r="S10" s="19"/>
      <c r="T10" s="19"/>
      <c r="U10" s="19"/>
      <c r="V10" s="4"/>
      <c r="W10" s="4"/>
    </row>
    <row r="11" spans="1:23" x14ac:dyDescent="0.25">
      <c r="A11" s="20"/>
      <c r="B11" s="20"/>
      <c r="C11" s="20" t="s">
        <v>19</v>
      </c>
      <c r="D11" s="21">
        <f>SUM(D9:D10)</f>
        <v>45562.5</v>
      </c>
      <c r="E11" s="20"/>
      <c r="F11" s="21">
        <f>SUM(F9:F10)</f>
        <v>151875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96">
        <f>SUM(Q9:Q10)</f>
        <v>843.81</v>
      </c>
      <c r="R11" s="21" t="s">
        <v>21</v>
      </c>
      <c r="S11" s="12"/>
      <c r="T11" s="12"/>
      <c r="U11" s="12"/>
      <c r="V11" s="12" t="s">
        <v>18</v>
      </c>
      <c r="W11" s="22"/>
    </row>
    <row r="12" spans="1:23" x14ac:dyDescent="0.25">
      <c r="A12" s="123" t="s">
        <v>77</v>
      </c>
      <c r="B12" s="13" t="s">
        <v>13</v>
      </c>
      <c r="C12" s="13">
        <f>'Example 2 Entry'!$C$11</f>
        <v>10077747</v>
      </c>
      <c r="D12" s="14">
        <f>'Example 2 Entry'!$E$11*9</f>
        <v>36450</v>
      </c>
      <c r="E12" s="15">
        <f>'Example 2 Entry'!$D$11</f>
        <v>0.3</v>
      </c>
      <c r="F12" s="14">
        <f>+D12/E12</f>
        <v>121500</v>
      </c>
      <c r="G12" s="16" t="s">
        <v>14</v>
      </c>
      <c r="H12" s="16">
        <v>2.7779999999999999E-2</v>
      </c>
      <c r="I12" s="17">
        <f>+F12*H12</f>
        <v>3375.27</v>
      </c>
      <c r="J12" s="18" t="s">
        <v>15</v>
      </c>
      <c r="K12" s="16">
        <v>5</v>
      </c>
      <c r="L12" s="16" t="s">
        <v>16</v>
      </c>
      <c r="M12" s="17">
        <f>+I12/K12</f>
        <v>675.05399999999997</v>
      </c>
      <c r="N12" s="16" t="s">
        <v>14</v>
      </c>
      <c r="O12" s="76">
        <f>'Example 2 Entry'!$Q$11</f>
        <v>1</v>
      </c>
      <c r="P12" s="16" t="s">
        <v>16</v>
      </c>
      <c r="Q12" s="17">
        <f>ROUND((+M12*O12),2)</f>
        <v>675.05</v>
      </c>
      <c r="R12" s="84" t="s">
        <v>17</v>
      </c>
      <c r="S12" s="19"/>
      <c r="T12" s="19"/>
      <c r="U12" s="19"/>
      <c r="V12" s="4" t="s">
        <v>18</v>
      </c>
      <c r="W12" s="4" t="s">
        <v>18</v>
      </c>
    </row>
    <row r="13" spans="1:23" x14ac:dyDescent="0.25">
      <c r="A13" s="123"/>
      <c r="B13" s="13" t="s">
        <v>20</v>
      </c>
      <c r="C13" s="13">
        <f>'Example 2 Entry'!$C$11</f>
        <v>10077747</v>
      </c>
      <c r="D13" s="14">
        <f>'Example 2 Entry'!$F$11*9</f>
        <v>9112.5</v>
      </c>
      <c r="E13" s="15">
        <f>'Example 2 Entry'!$D$11</f>
        <v>0.3</v>
      </c>
      <c r="F13" s="14">
        <f>+D13/E13</f>
        <v>30375</v>
      </c>
      <c r="G13" s="16" t="s">
        <v>14</v>
      </c>
      <c r="H13" s="16">
        <v>2.7779999999999999E-2</v>
      </c>
      <c r="I13" s="17">
        <f>+F13*H13</f>
        <v>843.8175</v>
      </c>
      <c r="J13" s="18" t="s">
        <v>15</v>
      </c>
      <c r="K13" s="16">
        <v>5</v>
      </c>
      <c r="L13" s="16" t="s">
        <v>16</v>
      </c>
      <c r="M13" s="17">
        <f>+I13/K13</f>
        <v>168.76349999999999</v>
      </c>
      <c r="N13" s="16" t="s">
        <v>14</v>
      </c>
      <c r="O13" s="76">
        <f>'Example 2 Entry'!$Q$11</f>
        <v>1</v>
      </c>
      <c r="P13" s="16" t="s">
        <v>16</v>
      </c>
      <c r="Q13" s="17">
        <f>ROUND((+M13*O13),2)</f>
        <v>168.76</v>
      </c>
      <c r="R13" s="84" t="s">
        <v>62</v>
      </c>
      <c r="S13" s="19"/>
      <c r="T13" s="19"/>
      <c r="U13" s="19"/>
      <c r="V13" s="4"/>
      <c r="W13" s="4"/>
    </row>
    <row r="14" spans="1:23" x14ac:dyDescent="0.25">
      <c r="A14" s="20"/>
      <c r="B14" s="20"/>
      <c r="C14" s="20" t="s">
        <v>19</v>
      </c>
      <c r="D14" s="21">
        <f>SUM(D12:D13)</f>
        <v>45562.5</v>
      </c>
      <c r="E14" s="20"/>
      <c r="F14" s="21">
        <f>SUM(F12:F13)</f>
        <v>151875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96">
        <f>SUM(Q12:Q13)</f>
        <v>843.81</v>
      </c>
      <c r="R14" s="21" t="s">
        <v>21</v>
      </c>
      <c r="S14" s="12"/>
      <c r="T14" s="12"/>
      <c r="U14" s="12"/>
      <c r="V14" s="12" t="s">
        <v>18</v>
      </c>
      <c r="W14" s="22"/>
    </row>
    <row r="15" spans="1:23" x14ac:dyDescent="0.25">
      <c r="A15" s="123" t="s">
        <v>82</v>
      </c>
      <c r="B15" s="13" t="s">
        <v>13</v>
      </c>
      <c r="C15" s="13">
        <f>'Example 2 Entry'!$C$11</f>
        <v>10077747</v>
      </c>
      <c r="D15" s="14">
        <f>'Example 2 Entry'!$E$21*9</f>
        <v>37543.5</v>
      </c>
      <c r="E15" s="15">
        <f>'Example 2 Entry'!$D$21</f>
        <v>0.3</v>
      </c>
      <c r="F15" s="14">
        <f>+D15/E15</f>
        <v>125145</v>
      </c>
      <c r="G15" s="16" t="s">
        <v>14</v>
      </c>
      <c r="H15" s="16">
        <v>2.7779999999999999E-2</v>
      </c>
      <c r="I15" s="17">
        <f>+F15*H15</f>
        <v>3476.5281</v>
      </c>
      <c r="J15" s="18" t="s">
        <v>15</v>
      </c>
      <c r="K15" s="16">
        <v>5</v>
      </c>
      <c r="L15" s="16" t="s">
        <v>16</v>
      </c>
      <c r="M15" s="17">
        <f>+I15/K15</f>
        <v>695.30561999999998</v>
      </c>
      <c r="N15" s="16" t="s">
        <v>14</v>
      </c>
      <c r="O15" s="76">
        <f>'Example 2 Entry'!$I$21</f>
        <v>1</v>
      </c>
      <c r="P15" s="16" t="s">
        <v>16</v>
      </c>
      <c r="Q15" s="17">
        <f>ROUND((+M15*O15),2)</f>
        <v>695.31</v>
      </c>
      <c r="R15" s="84" t="s">
        <v>17</v>
      </c>
      <c r="S15" s="19"/>
      <c r="T15" s="19"/>
      <c r="U15" s="19"/>
      <c r="V15" s="4" t="s">
        <v>18</v>
      </c>
      <c r="W15" s="4" t="s">
        <v>18</v>
      </c>
    </row>
    <row r="16" spans="1:23" x14ac:dyDescent="0.25">
      <c r="A16" s="123"/>
      <c r="B16" s="13" t="s">
        <v>20</v>
      </c>
      <c r="C16" s="13">
        <f>'Example 2 Entry'!$C$11</f>
        <v>10077747</v>
      </c>
      <c r="D16" s="14">
        <f>'Example 2 Entry'!$F$21*9</f>
        <v>9385.9200000000019</v>
      </c>
      <c r="E16" s="15">
        <f>'Example 2 Entry'!$D$21</f>
        <v>0.3</v>
      </c>
      <c r="F16" s="14">
        <f>+D16/E16</f>
        <v>31286.400000000009</v>
      </c>
      <c r="G16" s="16" t="s">
        <v>14</v>
      </c>
      <c r="H16" s="16">
        <v>2.7779999999999999E-2</v>
      </c>
      <c r="I16" s="17">
        <f>+F16*H16</f>
        <v>869.13619200000016</v>
      </c>
      <c r="J16" s="18" t="s">
        <v>15</v>
      </c>
      <c r="K16" s="16">
        <v>5</v>
      </c>
      <c r="L16" s="16" t="s">
        <v>16</v>
      </c>
      <c r="M16" s="17">
        <f>+I16/K16</f>
        <v>173.82723840000003</v>
      </c>
      <c r="N16" s="16" t="s">
        <v>14</v>
      </c>
      <c r="O16" s="76">
        <f>'Example 2 Entry'!$I$21</f>
        <v>1</v>
      </c>
      <c r="P16" s="16" t="s">
        <v>16</v>
      </c>
      <c r="Q16" s="17">
        <f>ROUND(+M16*O16,2)</f>
        <v>173.83</v>
      </c>
      <c r="R16" s="84" t="s">
        <v>62</v>
      </c>
      <c r="S16" s="19"/>
      <c r="T16" s="19"/>
      <c r="U16" s="19"/>
      <c r="V16" s="4"/>
      <c r="W16" s="4"/>
    </row>
    <row r="17" spans="1:23" x14ac:dyDescent="0.25">
      <c r="A17" s="20"/>
      <c r="B17" s="20"/>
      <c r="C17" s="20" t="s">
        <v>19</v>
      </c>
      <c r="D17" s="21">
        <f>SUM(D15:D16)</f>
        <v>46929.42</v>
      </c>
      <c r="E17" s="20"/>
      <c r="F17" s="21">
        <f>SUM(F15:F16)</f>
        <v>156431.40000000002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96">
        <f>SUM(Q15:Q16)</f>
        <v>869.14</v>
      </c>
      <c r="R17" s="21" t="s">
        <v>21</v>
      </c>
      <c r="S17" s="12"/>
      <c r="T17" s="12"/>
      <c r="U17" s="12"/>
      <c r="V17" s="12" t="s">
        <v>18</v>
      </c>
      <c r="W17" s="22"/>
    </row>
    <row r="18" spans="1:23" x14ac:dyDescent="0.25">
      <c r="A18" s="123" t="s">
        <v>83</v>
      </c>
      <c r="B18" s="13" t="s">
        <v>13</v>
      </c>
      <c r="C18" s="13">
        <f>'Example 2 Entry'!$C$11</f>
        <v>10077747</v>
      </c>
      <c r="D18" s="14">
        <f>'Example 2 Entry'!$E$21*9</f>
        <v>37543.5</v>
      </c>
      <c r="E18" s="15">
        <f>'Example 2 Entry'!$D$21</f>
        <v>0.3</v>
      </c>
      <c r="F18" s="14">
        <f>+D18/E18</f>
        <v>125145</v>
      </c>
      <c r="G18" s="16" t="s">
        <v>14</v>
      </c>
      <c r="H18" s="16">
        <v>2.7779999999999999E-2</v>
      </c>
      <c r="I18" s="17">
        <f>+F18*H18</f>
        <v>3476.5281</v>
      </c>
      <c r="J18" s="18" t="s">
        <v>15</v>
      </c>
      <c r="K18" s="16">
        <v>5</v>
      </c>
      <c r="L18" s="16" t="s">
        <v>16</v>
      </c>
      <c r="M18" s="17">
        <f>+I18/K18</f>
        <v>695.30561999999998</v>
      </c>
      <c r="N18" s="16" t="s">
        <v>14</v>
      </c>
      <c r="O18" s="76">
        <f>'Example 2 Entry'!$Q$21</f>
        <v>1</v>
      </c>
      <c r="P18" s="16" t="s">
        <v>16</v>
      </c>
      <c r="Q18" s="17">
        <f>ROUND((+M18*O18),2)</f>
        <v>695.31</v>
      </c>
      <c r="R18" s="84" t="s">
        <v>17</v>
      </c>
      <c r="S18" s="19"/>
      <c r="T18" s="19"/>
      <c r="U18" s="19"/>
      <c r="V18" s="4" t="s">
        <v>18</v>
      </c>
      <c r="W18" s="4" t="s">
        <v>18</v>
      </c>
    </row>
    <row r="19" spans="1:23" x14ac:dyDescent="0.25">
      <c r="A19" s="123"/>
      <c r="B19" s="13" t="s">
        <v>20</v>
      </c>
      <c r="C19" s="13">
        <f>'Example 2 Entry'!$C$11</f>
        <v>10077747</v>
      </c>
      <c r="D19" s="14">
        <f>'Example 2 Entry'!$F$21*9</f>
        <v>9385.9200000000019</v>
      </c>
      <c r="E19" s="15">
        <f>'Example 2 Entry'!$D$21</f>
        <v>0.3</v>
      </c>
      <c r="F19" s="14">
        <f>+D19/E19</f>
        <v>31286.400000000009</v>
      </c>
      <c r="G19" s="16" t="s">
        <v>14</v>
      </c>
      <c r="H19" s="16">
        <v>2.7779999999999999E-2</v>
      </c>
      <c r="I19" s="17">
        <f>+F19*H19</f>
        <v>869.13619200000016</v>
      </c>
      <c r="J19" s="18" t="s">
        <v>15</v>
      </c>
      <c r="K19" s="16">
        <v>5</v>
      </c>
      <c r="L19" s="16" t="s">
        <v>16</v>
      </c>
      <c r="M19" s="17">
        <f>+I19/K19</f>
        <v>173.82723840000003</v>
      </c>
      <c r="N19" s="16" t="s">
        <v>14</v>
      </c>
      <c r="O19" s="76">
        <f>'Example 2 Entry'!$Q$21</f>
        <v>1</v>
      </c>
      <c r="P19" s="16" t="s">
        <v>16</v>
      </c>
      <c r="Q19" s="17">
        <f>ROUND((+M19*O19),2)</f>
        <v>173.83</v>
      </c>
      <c r="R19" s="84" t="s">
        <v>62</v>
      </c>
      <c r="S19" s="19"/>
      <c r="T19" s="19"/>
      <c r="U19" s="19"/>
      <c r="V19" s="4"/>
      <c r="W19" s="4"/>
    </row>
    <row r="20" spans="1:23" x14ac:dyDescent="0.25">
      <c r="A20" s="20"/>
      <c r="B20" s="20"/>
      <c r="C20" s="20" t="s">
        <v>19</v>
      </c>
      <c r="D20" s="21">
        <f>SUM(D18:D19)</f>
        <v>46929.42</v>
      </c>
      <c r="E20" s="20"/>
      <c r="F20" s="21">
        <f>SUM(F18:F19)</f>
        <v>156431.40000000002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96">
        <f>SUM(Q18:Q19)</f>
        <v>869.14</v>
      </c>
      <c r="R20" s="21" t="s">
        <v>21</v>
      </c>
      <c r="S20" s="12"/>
      <c r="T20" s="12"/>
      <c r="U20" s="12"/>
      <c r="V20" s="12" t="s">
        <v>18</v>
      </c>
      <c r="W20" s="22"/>
    </row>
  </sheetData>
  <mergeCells count="4">
    <mergeCell ref="A9:A10"/>
    <mergeCell ref="A12:A13"/>
    <mergeCell ref="A15:A16"/>
    <mergeCell ref="A18:A19"/>
  </mergeCells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EB2D-9555-43AE-B825-A93561919E14}">
  <sheetPr>
    <tabColor theme="9" tint="0.59999389629810485"/>
    <pageSetUpPr fitToPage="1"/>
  </sheetPr>
  <dimension ref="A1:AB26"/>
  <sheetViews>
    <sheetView showGridLines="0" workbookViewId="0">
      <selection activeCell="E13" sqref="E13"/>
    </sheetView>
  </sheetViews>
  <sheetFormatPr defaultRowHeight="15" x14ac:dyDescent="0.25"/>
  <cols>
    <col min="1" max="1" width="1.28515625" customWidth="1"/>
    <col min="2" max="2" width="22.85546875" customWidth="1"/>
    <col min="3" max="3" width="11.85546875" customWidth="1"/>
    <col min="4" max="4" width="12.42578125" customWidth="1"/>
    <col min="5" max="5" width="19" bestFit="1" customWidth="1"/>
    <col min="6" max="6" width="11.5703125" customWidth="1"/>
    <col min="7" max="7" width="12.28515625" customWidth="1"/>
    <col min="8" max="8" width="1.5703125" customWidth="1"/>
    <col min="10" max="10" width="1.42578125" customWidth="1"/>
    <col min="12" max="12" width="1.42578125" customWidth="1"/>
    <col min="14" max="14" width="1.42578125" customWidth="1"/>
    <col min="15" max="15" width="14.7109375" bestFit="1" customWidth="1"/>
    <col min="16" max="16" width="1.5703125" customWidth="1"/>
    <col min="18" max="18" width="1.42578125" customWidth="1"/>
    <col min="20" max="20" width="1.42578125" customWidth="1"/>
    <col min="22" max="22" width="1.42578125" customWidth="1"/>
    <col min="23" max="23" width="14.7109375" bestFit="1" customWidth="1"/>
  </cols>
  <sheetData>
    <row r="1" spans="1:28" ht="43.5" customHeight="1" thickBot="1" x14ac:dyDescent="0.3">
      <c r="A1" s="116" t="s">
        <v>106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  <c r="Y1" s="99"/>
      <c r="Z1" s="99"/>
      <c r="AA1" s="99"/>
      <c r="AB1" s="99"/>
    </row>
    <row r="2" spans="1:28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Y2" s="99"/>
      <c r="Z2" s="99"/>
      <c r="AA2" s="99"/>
      <c r="AB2" s="99"/>
    </row>
    <row r="3" spans="1:28" ht="18" customHeight="1" x14ac:dyDescent="0.3">
      <c r="B3" s="93" t="s">
        <v>66</v>
      </c>
      <c r="C3" s="119"/>
      <c r="D3" s="120"/>
      <c r="E3" s="121"/>
      <c r="G3" s="122"/>
      <c r="H3" s="122"/>
      <c r="I3" s="122"/>
      <c r="Q3" s="62" t="s">
        <v>94</v>
      </c>
      <c r="Y3" s="99"/>
      <c r="Z3" s="99"/>
      <c r="AA3" s="99"/>
      <c r="AB3" s="99"/>
    </row>
    <row r="4" spans="1:28" ht="18" customHeight="1" x14ac:dyDescent="0.25">
      <c r="B4" s="93"/>
      <c r="C4" s="97"/>
      <c r="D4" s="97"/>
      <c r="E4" s="97"/>
      <c r="Y4" s="99"/>
      <c r="Z4" s="99"/>
      <c r="AA4" s="99"/>
      <c r="AB4" s="99"/>
    </row>
    <row r="5" spans="1:28" ht="18.75" x14ac:dyDescent="0.3">
      <c r="B5" s="55"/>
      <c r="C5" s="105" t="s">
        <v>90</v>
      </c>
      <c r="D5" s="105"/>
      <c r="E5" s="105"/>
      <c r="F5" s="105"/>
      <c r="G5" s="105"/>
      <c r="I5" s="105" t="s">
        <v>81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Y5" s="99"/>
      <c r="Z5" s="99"/>
      <c r="AA5" s="99"/>
      <c r="AB5" s="99"/>
    </row>
    <row r="6" spans="1:28" ht="20.25" customHeight="1" x14ac:dyDescent="0.25">
      <c r="B6" s="55"/>
      <c r="C6" s="106" t="s">
        <v>67</v>
      </c>
      <c r="D6" s="108" t="s">
        <v>68</v>
      </c>
      <c r="E6" s="87" t="s">
        <v>69</v>
      </c>
      <c r="F6" s="88" t="s">
        <v>72</v>
      </c>
      <c r="G6" s="58" t="s">
        <v>79</v>
      </c>
      <c r="I6" s="110" t="s">
        <v>80</v>
      </c>
      <c r="J6" s="111"/>
      <c r="K6" s="111"/>
      <c r="L6" s="111"/>
      <c r="M6" s="111"/>
      <c r="N6" s="111"/>
      <c r="O6" s="112"/>
      <c r="Q6" s="113" t="s">
        <v>77</v>
      </c>
      <c r="R6" s="114"/>
      <c r="S6" s="114"/>
      <c r="T6" s="114"/>
      <c r="U6" s="114"/>
      <c r="V6" s="114"/>
      <c r="W6" s="115"/>
      <c r="Y6" s="99"/>
      <c r="Z6" s="99"/>
      <c r="AA6" s="99"/>
      <c r="AB6" s="99"/>
    </row>
    <row r="7" spans="1:28" ht="15" customHeight="1" x14ac:dyDescent="0.25">
      <c r="B7" s="55"/>
      <c r="C7" s="107"/>
      <c r="D7" s="109"/>
      <c r="E7" s="26" t="s">
        <v>73</v>
      </c>
      <c r="F7" s="86" t="s">
        <v>71</v>
      </c>
      <c r="G7" s="59" t="s">
        <v>78</v>
      </c>
      <c r="I7" s="65" t="s">
        <v>64</v>
      </c>
      <c r="J7" s="66"/>
      <c r="K7" s="66" t="s">
        <v>63</v>
      </c>
      <c r="L7" s="66"/>
      <c r="M7" s="66" t="s">
        <v>9</v>
      </c>
      <c r="N7" s="67"/>
      <c r="O7" s="68" t="s">
        <v>65</v>
      </c>
      <c r="Q7" s="65" t="s">
        <v>64</v>
      </c>
      <c r="R7" s="66"/>
      <c r="S7" s="66" t="s">
        <v>63</v>
      </c>
      <c r="T7" s="66"/>
      <c r="U7" s="66" t="s">
        <v>9</v>
      </c>
      <c r="V7" s="67"/>
      <c r="W7" s="68" t="s">
        <v>65</v>
      </c>
      <c r="Y7" s="99"/>
      <c r="Z7" s="99"/>
      <c r="AA7" s="99"/>
      <c r="AB7" s="99"/>
    </row>
    <row r="8" spans="1:28" ht="15" customHeight="1" x14ac:dyDescent="0.25">
      <c r="B8" s="55"/>
      <c r="C8" s="89"/>
      <c r="D8" s="73"/>
      <c r="E8" s="100" t="s">
        <v>101</v>
      </c>
      <c r="F8" s="90"/>
      <c r="G8" s="60"/>
      <c r="I8" s="69"/>
      <c r="O8" s="70"/>
      <c r="Q8" s="69"/>
      <c r="W8" s="70"/>
      <c r="Y8" s="99"/>
      <c r="Z8" s="99"/>
      <c r="AA8" s="99"/>
      <c r="AB8" s="99"/>
    </row>
    <row r="9" spans="1:28" x14ac:dyDescent="0.25">
      <c r="B9" s="94" t="s">
        <v>74</v>
      </c>
      <c r="C9" s="62"/>
      <c r="D9" s="63">
        <v>0.7</v>
      </c>
      <c r="E9" s="64">
        <v>9450</v>
      </c>
      <c r="F9" s="91"/>
      <c r="G9" s="61">
        <f>((((E9/D9)*9)*0.02778)/5)</f>
        <v>675.05399999999997</v>
      </c>
      <c r="I9" s="77">
        <v>0.7</v>
      </c>
      <c r="J9" s="57"/>
      <c r="K9" s="57">
        <f>ROUND(($G$9*I9),2)</f>
        <v>472.54</v>
      </c>
      <c r="M9" s="62">
        <v>17</v>
      </c>
      <c r="O9" s="71">
        <f>$K$9*M9</f>
        <v>8033.18</v>
      </c>
      <c r="Q9" s="77">
        <v>0.7</v>
      </c>
      <c r="S9" s="57">
        <f>ROUND(($G$9*Q9),2)</f>
        <v>472.54</v>
      </c>
      <c r="U9" s="62">
        <v>20</v>
      </c>
      <c r="W9" s="71">
        <f>S9*U9</f>
        <v>9450.8000000000011</v>
      </c>
    </row>
    <row r="10" spans="1:28" x14ac:dyDescent="0.25">
      <c r="B10" s="85"/>
      <c r="D10" s="57"/>
      <c r="E10" s="56"/>
      <c r="F10" s="56"/>
      <c r="G10" s="95"/>
      <c r="I10" s="78"/>
      <c r="M10" s="62"/>
      <c r="O10" s="70"/>
      <c r="Q10" s="78"/>
      <c r="U10" s="62"/>
      <c r="W10" s="70"/>
    </row>
    <row r="11" spans="1:28" x14ac:dyDescent="0.25">
      <c r="B11" s="94" t="s">
        <v>75</v>
      </c>
      <c r="C11" s="62"/>
      <c r="D11" s="63">
        <v>0.3</v>
      </c>
      <c r="E11" s="64">
        <v>4050</v>
      </c>
      <c r="F11" s="64">
        <v>1012.5</v>
      </c>
      <c r="G11" s="61">
        <f>(((((E11+F11)/D11)*9)*0.02778)/5)</f>
        <v>843.81749999999988</v>
      </c>
      <c r="I11" s="79">
        <v>0.3</v>
      </c>
      <c r="J11" s="72"/>
      <c r="K11" s="72">
        <f>ROUND(($G$11*I11),2)</f>
        <v>253.15</v>
      </c>
      <c r="L11" s="73"/>
      <c r="M11" s="80">
        <v>17</v>
      </c>
      <c r="N11" s="73"/>
      <c r="O11" s="74">
        <f>K11*M11</f>
        <v>4303.55</v>
      </c>
      <c r="Q11" s="79">
        <v>0.3</v>
      </c>
      <c r="R11" s="73"/>
      <c r="S11" s="72">
        <f>ROUND(($G$11*Q11),2)</f>
        <v>253.15</v>
      </c>
      <c r="T11" s="73"/>
      <c r="U11" s="80">
        <v>20</v>
      </c>
      <c r="V11" s="73"/>
      <c r="W11" s="74">
        <f>S11*U11</f>
        <v>5063</v>
      </c>
    </row>
    <row r="12" spans="1:28" x14ac:dyDescent="0.25">
      <c r="B12" s="85"/>
      <c r="Q12" s="98"/>
      <c r="R12" s="98"/>
      <c r="S12" s="98"/>
      <c r="T12" s="98"/>
      <c r="U12" s="101" t="s">
        <v>105</v>
      </c>
      <c r="V12" s="98"/>
      <c r="W12" s="102">
        <f>O9+O11+W9+W11</f>
        <v>26850.53</v>
      </c>
    </row>
    <row r="13" spans="1:28" x14ac:dyDescent="0.25">
      <c r="B13" s="85"/>
    </row>
    <row r="14" spans="1:28" x14ac:dyDescent="0.25">
      <c r="B14" s="85"/>
    </row>
    <row r="15" spans="1:28" ht="18.75" x14ac:dyDescent="0.3">
      <c r="B15" s="85"/>
      <c r="C15" s="105" t="s">
        <v>91</v>
      </c>
      <c r="D15" s="105"/>
      <c r="E15" s="105"/>
      <c r="F15" s="105"/>
      <c r="G15" s="105"/>
      <c r="I15" s="105" t="s">
        <v>81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8" x14ac:dyDescent="0.25">
      <c r="B16" s="85"/>
      <c r="C16" s="106" t="s">
        <v>67</v>
      </c>
      <c r="D16" s="108" t="s">
        <v>68</v>
      </c>
      <c r="E16" s="87" t="s">
        <v>69</v>
      </c>
      <c r="F16" s="88" t="s">
        <v>72</v>
      </c>
      <c r="G16" s="58" t="s">
        <v>79</v>
      </c>
      <c r="I16" s="110" t="s">
        <v>82</v>
      </c>
      <c r="J16" s="111"/>
      <c r="K16" s="111"/>
      <c r="L16" s="111"/>
      <c r="M16" s="111"/>
      <c r="N16" s="111"/>
      <c r="O16" s="112"/>
      <c r="Q16" s="113" t="s">
        <v>83</v>
      </c>
      <c r="R16" s="114"/>
      <c r="S16" s="114"/>
      <c r="T16" s="114"/>
      <c r="U16" s="114"/>
      <c r="V16" s="114"/>
      <c r="W16" s="115"/>
    </row>
    <row r="17" spans="2:23" x14ac:dyDescent="0.25">
      <c r="B17" s="85"/>
      <c r="C17" s="107"/>
      <c r="D17" s="109"/>
      <c r="E17" s="26" t="s">
        <v>70</v>
      </c>
      <c r="F17" s="86" t="s">
        <v>71</v>
      </c>
      <c r="G17" s="59" t="s">
        <v>86</v>
      </c>
      <c r="I17" s="65" t="s">
        <v>64</v>
      </c>
      <c r="J17" s="66"/>
      <c r="K17" s="66" t="s">
        <v>63</v>
      </c>
      <c r="L17" s="66"/>
      <c r="M17" s="66" t="s">
        <v>9</v>
      </c>
      <c r="N17" s="67"/>
      <c r="O17" s="68" t="s">
        <v>65</v>
      </c>
      <c r="Q17" s="65" t="s">
        <v>64</v>
      </c>
      <c r="R17" s="66"/>
      <c r="S17" s="66" t="s">
        <v>63</v>
      </c>
      <c r="T17" s="66"/>
      <c r="U17" s="66" t="s">
        <v>9</v>
      </c>
      <c r="V17" s="67"/>
      <c r="W17" s="68" t="s">
        <v>65</v>
      </c>
    </row>
    <row r="18" spans="2:23" x14ac:dyDescent="0.25">
      <c r="B18" s="85"/>
      <c r="C18" s="89"/>
      <c r="D18" s="73"/>
      <c r="E18" s="100" t="s">
        <v>101</v>
      </c>
      <c r="F18" s="90"/>
      <c r="G18" s="60"/>
      <c r="I18" s="69"/>
      <c r="O18" s="70"/>
      <c r="Q18" s="69"/>
      <c r="W18" s="70"/>
    </row>
    <row r="19" spans="2:23" x14ac:dyDescent="0.25">
      <c r="B19" s="94" t="s">
        <v>74</v>
      </c>
      <c r="C19">
        <f>C9</f>
        <v>0</v>
      </c>
      <c r="D19" s="63">
        <v>0.7</v>
      </c>
      <c r="E19" s="64">
        <v>9733.5</v>
      </c>
      <c r="F19" s="91"/>
      <c r="G19" s="61">
        <f>((((E19/D19)*9)*0.02778)/5)</f>
        <v>695.30561999999998</v>
      </c>
      <c r="I19" s="77">
        <v>0.7</v>
      </c>
      <c r="J19" s="57"/>
      <c r="K19" s="57">
        <f>ROUND(($G$19*I19),2)</f>
        <v>486.71</v>
      </c>
      <c r="M19" s="62">
        <v>23</v>
      </c>
      <c r="O19" s="71">
        <f>$K$19*M19</f>
        <v>11194.33</v>
      </c>
      <c r="Q19" s="77">
        <v>0.7</v>
      </c>
      <c r="S19" s="57">
        <f>ROUND(($G$19*Q19),2)</f>
        <v>486.71</v>
      </c>
      <c r="U19" s="62">
        <v>12</v>
      </c>
      <c r="W19" s="71">
        <f>S19*U19</f>
        <v>5840.5199999999995</v>
      </c>
    </row>
    <row r="20" spans="2:23" x14ac:dyDescent="0.25">
      <c r="B20" s="85"/>
      <c r="D20" s="57"/>
      <c r="E20" s="56"/>
      <c r="F20" s="56"/>
      <c r="G20" s="95"/>
      <c r="I20" s="78"/>
      <c r="M20" s="62"/>
      <c r="O20" s="70"/>
      <c r="Q20" s="78"/>
      <c r="U20" s="62"/>
      <c r="W20" s="70"/>
    </row>
    <row r="21" spans="2:23" x14ac:dyDescent="0.25">
      <c r="B21" s="94" t="s">
        <v>75</v>
      </c>
      <c r="C21">
        <f>C11</f>
        <v>0</v>
      </c>
      <c r="D21" s="63">
        <v>0.3</v>
      </c>
      <c r="E21" s="64">
        <v>4171.5</v>
      </c>
      <c r="F21" s="64">
        <v>1042.8800000000001</v>
      </c>
      <c r="G21" s="61">
        <f>(((((E21+F21)/D21)*9)*0.02778)/5)</f>
        <v>869.13285839999992</v>
      </c>
      <c r="I21" s="79">
        <v>0.3</v>
      </c>
      <c r="J21" s="72"/>
      <c r="K21" s="72">
        <f>ROUND(($G$21*I21),2)</f>
        <v>260.74</v>
      </c>
      <c r="L21" s="73"/>
      <c r="M21" s="80">
        <v>23</v>
      </c>
      <c r="N21" s="73"/>
      <c r="O21" s="74">
        <f>K21*M21</f>
        <v>5997.02</v>
      </c>
      <c r="Q21" s="79">
        <v>0.3</v>
      </c>
      <c r="R21" s="73"/>
      <c r="S21" s="72">
        <f>ROUND(($G$21*Q21),2)</f>
        <v>260.74</v>
      </c>
      <c r="T21" s="73"/>
      <c r="U21" s="80">
        <v>12</v>
      </c>
      <c r="V21" s="73"/>
      <c r="W21" s="74">
        <f>S21*U21</f>
        <v>3128.88</v>
      </c>
    </row>
    <row r="22" spans="2:23" x14ac:dyDescent="0.25">
      <c r="Q22" s="98"/>
      <c r="R22" s="98"/>
      <c r="S22" s="98"/>
      <c r="T22" s="98"/>
      <c r="U22" s="101" t="s">
        <v>104</v>
      </c>
      <c r="V22" s="98"/>
      <c r="W22" s="102">
        <f>O19+O21+W19+W21</f>
        <v>26160.75</v>
      </c>
    </row>
    <row r="23" spans="2:23" x14ac:dyDescent="0.25">
      <c r="C23" s="98"/>
    </row>
    <row r="24" spans="2:23" x14ac:dyDescent="0.25">
      <c r="F24" s="75"/>
      <c r="Q24" s="98"/>
      <c r="U24" s="101" t="s">
        <v>103</v>
      </c>
      <c r="V24" s="98"/>
      <c r="W24" s="102">
        <f>W12+W22</f>
        <v>53011.28</v>
      </c>
    </row>
    <row r="26" spans="2:23" x14ac:dyDescent="0.25">
      <c r="C26" s="103" t="s">
        <v>107</v>
      </c>
    </row>
  </sheetData>
  <mergeCells count="15">
    <mergeCell ref="C6:C7"/>
    <mergeCell ref="D6:D7"/>
    <mergeCell ref="I6:O6"/>
    <mergeCell ref="Q6:W6"/>
    <mergeCell ref="A1:W1"/>
    <mergeCell ref="C3:E3"/>
    <mergeCell ref="G3:I3"/>
    <mergeCell ref="C5:G5"/>
    <mergeCell ref="I5:W5"/>
    <mergeCell ref="C15:G15"/>
    <mergeCell ref="I15:W15"/>
    <mergeCell ref="C16:C17"/>
    <mergeCell ref="D16:D17"/>
    <mergeCell ref="I16:O16"/>
    <mergeCell ref="Q16:W16"/>
  </mergeCells>
  <pageMargins left="0.25" right="0.25" top="0.75" bottom="0.75" header="0.3" footer="0.3"/>
  <pageSetup scale="69" fitToHeight="0" orientation="landscape" r:id="rId1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B427E-E7CF-48D3-AF1D-0CF294EBD18B}">
  <sheetPr>
    <tabColor theme="9" tint="0.59999389629810485"/>
  </sheetPr>
  <dimension ref="A1:W24"/>
  <sheetViews>
    <sheetView zoomScale="115" zoomScaleNormal="115" workbookViewId="0">
      <selection activeCell="E13" sqref="E13"/>
    </sheetView>
  </sheetViews>
  <sheetFormatPr defaultColWidth="18.140625" defaultRowHeight="15" x14ac:dyDescent="0.25"/>
  <cols>
    <col min="1" max="1" width="10.85546875" bestFit="1" customWidth="1"/>
    <col min="2" max="2" width="16.42578125" bestFit="1" customWidth="1"/>
    <col min="3" max="3" width="10.42578125" bestFit="1" customWidth="1"/>
    <col min="4" max="4" width="17" bestFit="1" customWidth="1"/>
    <col min="5" max="5" width="9.5703125" bestFit="1" customWidth="1"/>
    <col min="6" max="6" width="12.42578125" bestFit="1" customWidth="1"/>
    <col min="7" max="7" width="6.5703125" bestFit="1" customWidth="1"/>
    <col min="8" max="8" width="17.42578125" bestFit="1" customWidth="1"/>
    <col min="9" max="9" width="15.5703125" bestFit="1" customWidth="1"/>
    <col min="10" max="10" width="10.5703125" bestFit="1" customWidth="1"/>
    <col min="11" max="11" width="6" bestFit="1" customWidth="1"/>
    <col min="12" max="12" width="2.7109375" bestFit="1" customWidth="1"/>
    <col min="13" max="13" width="15.85546875" bestFit="1" customWidth="1"/>
    <col min="14" max="14" width="2.85546875" bestFit="1" customWidth="1"/>
    <col min="15" max="15" width="13.42578125" bestFit="1" customWidth="1"/>
    <col min="16" max="16" width="2.7109375" bestFit="1" customWidth="1"/>
    <col min="17" max="17" width="12" bestFit="1" customWidth="1"/>
    <col min="18" max="18" width="26.7109375" style="85" customWidth="1"/>
    <col min="19" max="20" width="15.140625" customWidth="1"/>
    <col min="21" max="21" width="9.5703125" bestFit="1" customWidth="1"/>
    <col min="22" max="23" width="1.140625" bestFit="1" customWidth="1"/>
    <col min="24" max="24" width="1.42578125" bestFit="1" customWidth="1"/>
  </cols>
  <sheetData>
    <row r="1" spans="1:23" ht="30" x14ac:dyDescent="0.25">
      <c r="A1" s="1" t="s">
        <v>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 t="s">
        <v>10</v>
      </c>
      <c r="N1" s="1"/>
      <c r="O1" s="1" t="s">
        <v>11</v>
      </c>
      <c r="P1" s="1"/>
      <c r="Q1" s="1" t="s">
        <v>12</v>
      </c>
      <c r="R1" s="82"/>
      <c r="S1" s="2"/>
      <c r="T1" s="2"/>
      <c r="U1" s="2"/>
      <c r="V1" s="2"/>
      <c r="W1" s="1"/>
    </row>
    <row r="2" spans="1:23" x14ac:dyDescent="0.25">
      <c r="A2" s="3" t="s">
        <v>85</v>
      </c>
      <c r="B2" s="4"/>
      <c r="C2" s="4"/>
      <c r="D2" s="5"/>
      <c r="E2" s="6"/>
      <c r="F2" s="5"/>
      <c r="G2" s="7"/>
      <c r="H2" s="7"/>
      <c r="I2" s="8"/>
      <c r="J2" s="9"/>
      <c r="K2" s="7"/>
      <c r="L2" s="7"/>
      <c r="M2" s="8"/>
      <c r="N2" s="7"/>
      <c r="O2" s="10"/>
      <c r="P2" s="7"/>
      <c r="Q2" s="8"/>
      <c r="R2" s="83"/>
      <c r="S2" s="12"/>
      <c r="T2" s="12"/>
      <c r="U2" s="12"/>
      <c r="V2" s="11"/>
      <c r="W2" s="4"/>
    </row>
    <row r="3" spans="1:23" x14ac:dyDescent="0.25">
      <c r="A3" s="13" t="s">
        <v>76</v>
      </c>
      <c r="B3" s="13" t="s">
        <v>13</v>
      </c>
      <c r="C3" s="13">
        <f>'FW Campus Entry Page'!$C$9</f>
        <v>0</v>
      </c>
      <c r="D3" s="14">
        <f>'FW Campus Entry Page'!$E$9*9</f>
        <v>85050</v>
      </c>
      <c r="E3" s="15">
        <f>'FW Campus Entry Page'!$D$9</f>
        <v>0.7</v>
      </c>
      <c r="F3" s="14">
        <f>+D3/E3</f>
        <v>121500.00000000001</v>
      </c>
      <c r="G3" s="16" t="s">
        <v>14</v>
      </c>
      <c r="H3" s="16">
        <v>2.7779999999999999E-2</v>
      </c>
      <c r="I3" s="17">
        <f>+F3*H3</f>
        <v>3375.2700000000004</v>
      </c>
      <c r="J3" s="18" t="s">
        <v>15</v>
      </c>
      <c r="K3" s="16">
        <v>5</v>
      </c>
      <c r="L3" s="16" t="s">
        <v>16</v>
      </c>
      <c r="M3" s="17">
        <f>+I3/K3</f>
        <v>675.05400000000009</v>
      </c>
      <c r="N3" s="16" t="s">
        <v>14</v>
      </c>
      <c r="O3" s="76">
        <f>'FW Campus Entry Page'!I9</f>
        <v>0.7</v>
      </c>
      <c r="P3" s="16" t="s">
        <v>16</v>
      </c>
      <c r="Q3" s="17">
        <f>ROUND((+M3*O3),2)</f>
        <v>472.54</v>
      </c>
      <c r="R3" s="84" t="s">
        <v>17</v>
      </c>
      <c r="S3" s="19"/>
      <c r="T3" s="19"/>
      <c r="U3" s="19"/>
      <c r="V3" s="11"/>
      <c r="W3" s="4"/>
    </row>
    <row r="4" spans="1:23" x14ac:dyDescent="0.25">
      <c r="A4" s="13" t="s">
        <v>77</v>
      </c>
      <c r="B4" s="13" t="s">
        <v>13</v>
      </c>
      <c r="C4" s="13">
        <f>'FW Campus Entry Page'!$C$9</f>
        <v>0</v>
      </c>
      <c r="D4" s="14">
        <f>'FW Campus Entry Page'!$E$9*9</f>
        <v>85050</v>
      </c>
      <c r="E4" s="15">
        <f>'FW Campus Entry Page'!$D$9</f>
        <v>0.7</v>
      </c>
      <c r="F4" s="14">
        <f>+D4/E4</f>
        <v>121500.00000000001</v>
      </c>
      <c r="G4" s="16" t="s">
        <v>14</v>
      </c>
      <c r="H4" s="16">
        <v>2.7779999999999999E-2</v>
      </c>
      <c r="I4" s="17">
        <f>+F4*H4</f>
        <v>3375.2700000000004</v>
      </c>
      <c r="J4" s="18" t="s">
        <v>15</v>
      </c>
      <c r="K4" s="16">
        <v>5</v>
      </c>
      <c r="L4" s="16" t="s">
        <v>16</v>
      </c>
      <c r="M4" s="17">
        <f>+I4/K4</f>
        <v>675.05400000000009</v>
      </c>
      <c r="N4" s="16" t="s">
        <v>14</v>
      </c>
      <c r="O4" s="76">
        <f>'FW Campus Entry Page'!Q9</f>
        <v>0.7</v>
      </c>
      <c r="P4" s="16" t="s">
        <v>16</v>
      </c>
      <c r="Q4" s="17">
        <f>ROUND((+M4*O4),2)</f>
        <v>472.54</v>
      </c>
      <c r="R4" s="84" t="s">
        <v>17</v>
      </c>
      <c r="S4" s="19"/>
      <c r="T4" s="19"/>
      <c r="U4" s="19"/>
      <c r="V4" s="11"/>
      <c r="W4" s="4"/>
    </row>
    <row r="5" spans="1:23" x14ac:dyDescent="0.25">
      <c r="A5" s="13" t="s">
        <v>82</v>
      </c>
      <c r="B5" s="13" t="s">
        <v>13</v>
      </c>
      <c r="C5" s="13">
        <f>'FW Campus Entry Page'!$C$9</f>
        <v>0</v>
      </c>
      <c r="D5" s="14">
        <f>'FW Campus Entry Page'!$E$19*9</f>
        <v>87601.5</v>
      </c>
      <c r="E5" s="15">
        <f>'FW Campus Entry Page'!$D$9</f>
        <v>0.7</v>
      </c>
      <c r="F5" s="14">
        <f>+D5/E5</f>
        <v>125145.00000000001</v>
      </c>
      <c r="G5" s="16" t="s">
        <v>14</v>
      </c>
      <c r="H5" s="16">
        <v>2.7779999999999999E-2</v>
      </c>
      <c r="I5" s="17">
        <f>+F5*H5</f>
        <v>3476.5281000000004</v>
      </c>
      <c r="J5" s="18" t="s">
        <v>15</v>
      </c>
      <c r="K5" s="16">
        <v>5</v>
      </c>
      <c r="L5" s="16" t="s">
        <v>16</v>
      </c>
      <c r="M5" s="17">
        <f>+I5/K5</f>
        <v>695.30562000000009</v>
      </c>
      <c r="N5" s="16" t="s">
        <v>14</v>
      </c>
      <c r="O5" s="76">
        <f>'FW Campus Entry Page'!I19</f>
        <v>0.7</v>
      </c>
      <c r="P5" s="16" t="s">
        <v>16</v>
      </c>
      <c r="Q5" s="17">
        <f>ROUND((+M5*O5),2)</f>
        <v>486.71</v>
      </c>
      <c r="R5" s="84" t="s">
        <v>17</v>
      </c>
      <c r="S5" s="19"/>
      <c r="T5" s="19"/>
      <c r="U5" s="19"/>
      <c r="V5" s="11"/>
      <c r="W5" s="4"/>
    </row>
    <row r="6" spans="1:23" x14ac:dyDescent="0.25">
      <c r="A6" s="13" t="s">
        <v>83</v>
      </c>
      <c r="B6" s="13" t="s">
        <v>13</v>
      </c>
      <c r="C6" s="13">
        <f>'FW Campus Entry Page'!$C$9</f>
        <v>0</v>
      </c>
      <c r="D6" s="14">
        <f>'FW Campus Entry Page'!$E$19*9</f>
        <v>87601.5</v>
      </c>
      <c r="E6" s="15">
        <f>'FW Campus Entry Page'!$D$9</f>
        <v>0.7</v>
      </c>
      <c r="F6" s="14">
        <f>+D6/E6</f>
        <v>125145.00000000001</v>
      </c>
      <c r="G6" s="16" t="s">
        <v>14</v>
      </c>
      <c r="H6" s="16">
        <v>2.7779999999999999E-2</v>
      </c>
      <c r="I6" s="17">
        <f>+F6*H6</f>
        <v>3476.5281000000004</v>
      </c>
      <c r="J6" s="18" t="s">
        <v>15</v>
      </c>
      <c r="K6" s="16">
        <v>5</v>
      </c>
      <c r="L6" s="16" t="s">
        <v>16</v>
      </c>
      <c r="M6" s="17">
        <f>+I6/K6</f>
        <v>695.30562000000009</v>
      </c>
      <c r="N6" s="16" t="s">
        <v>14</v>
      </c>
      <c r="O6" s="76">
        <f>'FW Campus Entry Page'!Q19</f>
        <v>0.7</v>
      </c>
      <c r="P6" s="16" t="s">
        <v>16</v>
      </c>
      <c r="Q6" s="17">
        <f>ROUND((+M6*O6),2)</f>
        <v>486.71</v>
      </c>
      <c r="R6" s="84" t="s">
        <v>17</v>
      </c>
      <c r="S6" s="19"/>
      <c r="T6" s="19"/>
      <c r="U6" s="19"/>
      <c r="V6" s="11"/>
      <c r="W6" s="4"/>
    </row>
    <row r="7" spans="1:23" x14ac:dyDescent="0.25">
      <c r="A7" s="23" t="s">
        <v>18</v>
      </c>
      <c r="B7" s="23"/>
      <c r="C7" s="23"/>
      <c r="D7" s="24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81"/>
      <c r="R7" s="84"/>
      <c r="S7" s="19"/>
      <c r="T7" s="19"/>
      <c r="U7" s="19"/>
      <c r="V7" s="11"/>
      <c r="W7" s="4"/>
    </row>
    <row r="8" spans="1:23" x14ac:dyDescent="0.25">
      <c r="A8" s="3" t="s">
        <v>62</v>
      </c>
      <c r="B8" s="23"/>
      <c r="C8" s="23"/>
      <c r="D8" s="24"/>
      <c r="E8" s="23"/>
      <c r="F8" s="24"/>
      <c r="G8" s="23"/>
      <c r="H8" s="23"/>
      <c r="I8" s="23"/>
      <c r="J8" s="23"/>
      <c r="K8" s="23"/>
      <c r="L8" s="23"/>
      <c r="M8" s="23"/>
      <c r="N8" s="23"/>
      <c r="O8" s="23"/>
      <c r="P8" s="23"/>
      <c r="Q8" s="81"/>
      <c r="R8" s="84"/>
      <c r="S8" s="19"/>
      <c r="T8" s="19"/>
      <c r="U8" s="19"/>
      <c r="V8" s="11"/>
      <c r="W8" s="4"/>
    </row>
    <row r="9" spans="1:23" x14ac:dyDescent="0.25">
      <c r="A9" s="123" t="s">
        <v>76</v>
      </c>
      <c r="B9" s="13" t="s">
        <v>13</v>
      </c>
      <c r="C9" s="13">
        <f>'FW Campus Entry Page'!$C$11</f>
        <v>0</v>
      </c>
      <c r="D9" s="14">
        <f>'FW Campus Entry Page'!$E$11*9</f>
        <v>36450</v>
      </c>
      <c r="E9" s="15">
        <f>'FW Campus Entry Page'!$D$11</f>
        <v>0.3</v>
      </c>
      <c r="F9" s="14">
        <f>+D9/E9</f>
        <v>121500</v>
      </c>
      <c r="G9" s="16" t="s">
        <v>14</v>
      </c>
      <c r="H9" s="16">
        <v>2.7779999999999999E-2</v>
      </c>
      <c r="I9" s="17">
        <f>+F9*H9</f>
        <v>3375.27</v>
      </c>
      <c r="J9" s="18" t="s">
        <v>15</v>
      </c>
      <c r="K9" s="16">
        <v>5</v>
      </c>
      <c r="L9" s="16" t="s">
        <v>16</v>
      </c>
      <c r="M9" s="17">
        <f>+I9/K9</f>
        <v>675.05399999999997</v>
      </c>
      <c r="N9" s="16" t="s">
        <v>14</v>
      </c>
      <c r="O9" s="76">
        <f>'FW Campus Entry Page'!$I$11</f>
        <v>0.3</v>
      </c>
      <c r="P9" s="16" t="s">
        <v>16</v>
      </c>
      <c r="Q9" s="17">
        <f>ROUND((+M9*O9),2)</f>
        <v>202.52</v>
      </c>
      <c r="R9" s="84" t="s">
        <v>17</v>
      </c>
      <c r="S9" s="19"/>
      <c r="T9" s="19"/>
      <c r="U9" s="19"/>
      <c r="V9" s="4" t="s">
        <v>18</v>
      </c>
      <c r="W9" s="4" t="s">
        <v>18</v>
      </c>
    </row>
    <row r="10" spans="1:23" x14ac:dyDescent="0.25">
      <c r="A10" s="123"/>
      <c r="B10" s="13" t="s">
        <v>20</v>
      </c>
      <c r="C10" s="13">
        <f>'FW Campus Entry Page'!$C$11</f>
        <v>0</v>
      </c>
      <c r="D10" s="14">
        <f>'FW Campus Entry Page'!$F$11*9</f>
        <v>9112.5</v>
      </c>
      <c r="E10" s="15">
        <f>'FW Campus Entry Page'!$D$11</f>
        <v>0.3</v>
      </c>
      <c r="F10" s="14">
        <f>+D10/E10</f>
        <v>30375</v>
      </c>
      <c r="G10" s="16" t="s">
        <v>14</v>
      </c>
      <c r="H10" s="16">
        <v>2.7779999999999999E-2</v>
      </c>
      <c r="I10" s="17">
        <f>+F10*H10</f>
        <v>843.8175</v>
      </c>
      <c r="J10" s="18" t="s">
        <v>15</v>
      </c>
      <c r="K10" s="16">
        <v>5</v>
      </c>
      <c r="L10" s="16" t="s">
        <v>16</v>
      </c>
      <c r="M10" s="17">
        <f>+I10/K10</f>
        <v>168.76349999999999</v>
      </c>
      <c r="N10" s="16" t="s">
        <v>14</v>
      </c>
      <c r="O10" s="76">
        <f>'FW Campus Entry Page'!$I$11</f>
        <v>0.3</v>
      </c>
      <c r="P10" s="16" t="s">
        <v>16</v>
      </c>
      <c r="Q10" s="17">
        <f>ROUND((+M10*O10),2)</f>
        <v>50.63</v>
      </c>
      <c r="R10" s="84" t="s">
        <v>62</v>
      </c>
      <c r="S10" s="19"/>
      <c r="T10" s="19"/>
      <c r="U10" s="19"/>
      <c r="V10" s="4"/>
      <c r="W10" s="4"/>
    </row>
    <row r="11" spans="1:23" x14ac:dyDescent="0.25">
      <c r="A11" s="20"/>
      <c r="B11" s="20"/>
      <c r="C11" s="20" t="s">
        <v>19</v>
      </c>
      <c r="D11" s="21">
        <f>SUM(D9:D10)</f>
        <v>45562.5</v>
      </c>
      <c r="E11" s="20"/>
      <c r="F11" s="21">
        <f>SUM(F9:F10)</f>
        <v>151875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96">
        <f>SUM(Q9:Q10)</f>
        <v>253.15</v>
      </c>
      <c r="R11" s="21" t="s">
        <v>21</v>
      </c>
      <c r="S11" s="12"/>
      <c r="T11" s="12"/>
      <c r="U11" s="12"/>
      <c r="V11" s="12" t="s">
        <v>18</v>
      </c>
      <c r="W11" s="22"/>
    </row>
    <row r="12" spans="1:23" x14ac:dyDescent="0.25">
      <c r="A12" s="123" t="s">
        <v>77</v>
      </c>
      <c r="B12" s="13" t="s">
        <v>13</v>
      </c>
      <c r="C12" s="13">
        <f>'FW Campus Entry Page'!$C$11</f>
        <v>0</v>
      </c>
      <c r="D12" s="14">
        <f>'FW Campus Entry Page'!$E$11*9</f>
        <v>36450</v>
      </c>
      <c r="E12" s="15">
        <f>'FW Campus Entry Page'!$D$11</f>
        <v>0.3</v>
      </c>
      <c r="F12" s="14">
        <f>+D12/E12</f>
        <v>121500</v>
      </c>
      <c r="G12" s="16" t="s">
        <v>14</v>
      </c>
      <c r="H12" s="16">
        <v>2.7779999999999999E-2</v>
      </c>
      <c r="I12" s="17">
        <f>+F12*H12</f>
        <v>3375.27</v>
      </c>
      <c r="J12" s="18" t="s">
        <v>15</v>
      </c>
      <c r="K12" s="16">
        <v>5</v>
      </c>
      <c r="L12" s="16" t="s">
        <v>16</v>
      </c>
      <c r="M12" s="17">
        <f>+I12/K12</f>
        <v>675.05399999999997</v>
      </c>
      <c r="N12" s="16" t="s">
        <v>14</v>
      </c>
      <c r="O12" s="76">
        <f>'FW Campus Entry Page'!$Q$11</f>
        <v>0.3</v>
      </c>
      <c r="P12" s="16" t="s">
        <v>16</v>
      </c>
      <c r="Q12" s="17">
        <f>ROUND((+M12*O12),2)</f>
        <v>202.52</v>
      </c>
      <c r="R12" s="84" t="s">
        <v>17</v>
      </c>
      <c r="S12" s="19"/>
      <c r="T12" s="19"/>
      <c r="U12" s="19"/>
      <c r="V12" s="4" t="s">
        <v>18</v>
      </c>
      <c r="W12" s="104" t="e">
        <f>O9+O11+W9+W11</f>
        <v>#VALUE!</v>
      </c>
    </row>
    <row r="13" spans="1:23" x14ac:dyDescent="0.25">
      <c r="A13" s="123"/>
      <c r="B13" s="13" t="s">
        <v>20</v>
      </c>
      <c r="C13" s="13">
        <f>'FW Campus Entry Page'!$C$11</f>
        <v>0</v>
      </c>
      <c r="D13" s="14">
        <f>'FW Campus Entry Page'!$F$11*9</f>
        <v>9112.5</v>
      </c>
      <c r="E13" s="15">
        <f>'FW Campus Entry Page'!$D$11</f>
        <v>0.3</v>
      </c>
      <c r="F13" s="14">
        <f>+D13/E13</f>
        <v>30375</v>
      </c>
      <c r="G13" s="16" t="s">
        <v>14</v>
      </c>
      <c r="H13" s="16">
        <v>2.7779999999999999E-2</v>
      </c>
      <c r="I13" s="17">
        <f>+F13*H13</f>
        <v>843.8175</v>
      </c>
      <c r="J13" s="18" t="s">
        <v>15</v>
      </c>
      <c r="K13" s="16">
        <v>5</v>
      </c>
      <c r="L13" s="16" t="s">
        <v>16</v>
      </c>
      <c r="M13" s="17">
        <f>+I13/K13</f>
        <v>168.76349999999999</v>
      </c>
      <c r="N13" s="16" t="s">
        <v>14</v>
      </c>
      <c r="O13" s="76">
        <f>'FW Campus Entry Page'!$Q$11</f>
        <v>0.3</v>
      </c>
      <c r="P13" s="16" t="s">
        <v>16</v>
      </c>
      <c r="Q13" s="17">
        <f>ROUND((+M13*O13),2)</f>
        <v>50.63</v>
      </c>
      <c r="R13" s="84" t="s">
        <v>62</v>
      </c>
      <c r="S13" s="19"/>
      <c r="T13" s="19"/>
      <c r="U13" s="19"/>
      <c r="V13" s="4"/>
      <c r="W13" s="4"/>
    </row>
    <row r="14" spans="1:23" x14ac:dyDescent="0.25">
      <c r="A14" s="20"/>
      <c r="B14" s="20"/>
      <c r="C14" s="20" t="s">
        <v>19</v>
      </c>
      <c r="D14" s="21">
        <f>SUM(D12:D13)</f>
        <v>45562.5</v>
      </c>
      <c r="E14" s="20"/>
      <c r="F14" s="21">
        <f>SUM(F12:F13)</f>
        <v>151875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96">
        <f>SUM(Q12:Q13)</f>
        <v>253.15</v>
      </c>
      <c r="R14" s="21" t="s">
        <v>21</v>
      </c>
      <c r="S14" s="12"/>
      <c r="T14" s="12"/>
      <c r="U14" s="12"/>
      <c r="V14" s="12" t="s">
        <v>18</v>
      </c>
      <c r="W14" s="22"/>
    </row>
    <row r="15" spans="1:23" x14ac:dyDescent="0.25">
      <c r="A15" s="123" t="s">
        <v>82</v>
      </c>
      <c r="B15" s="13" t="s">
        <v>13</v>
      </c>
      <c r="C15" s="13">
        <f>'FW Campus Entry Page'!$C$11</f>
        <v>0</v>
      </c>
      <c r="D15" s="14">
        <f>'FW Campus Entry Page'!$E$21*9</f>
        <v>37543.5</v>
      </c>
      <c r="E15" s="15">
        <f>'FW Campus Entry Page'!$D$21</f>
        <v>0.3</v>
      </c>
      <c r="F15" s="14">
        <f>+D15/E15</f>
        <v>125145</v>
      </c>
      <c r="G15" s="16" t="s">
        <v>14</v>
      </c>
      <c r="H15" s="16">
        <v>2.7779999999999999E-2</v>
      </c>
      <c r="I15" s="17">
        <f>+F15*H15</f>
        <v>3476.5281</v>
      </c>
      <c r="J15" s="18" t="s">
        <v>15</v>
      </c>
      <c r="K15" s="16">
        <v>5</v>
      </c>
      <c r="L15" s="16" t="s">
        <v>16</v>
      </c>
      <c r="M15" s="17">
        <f>+I15/K15</f>
        <v>695.30561999999998</v>
      </c>
      <c r="N15" s="16" t="s">
        <v>14</v>
      </c>
      <c r="O15" s="76">
        <f>'FW Campus Entry Page'!$I$21</f>
        <v>0.3</v>
      </c>
      <c r="P15" s="16" t="s">
        <v>16</v>
      </c>
      <c r="Q15" s="17">
        <f>ROUND((+M15*O15),2)</f>
        <v>208.59</v>
      </c>
      <c r="R15" s="84" t="s">
        <v>17</v>
      </c>
      <c r="S15" s="19"/>
      <c r="T15" s="19"/>
      <c r="U15" s="19"/>
      <c r="V15" s="4" t="s">
        <v>18</v>
      </c>
      <c r="W15" s="4" t="s">
        <v>18</v>
      </c>
    </row>
    <row r="16" spans="1:23" x14ac:dyDescent="0.25">
      <c r="A16" s="123"/>
      <c r="B16" s="13" t="s">
        <v>20</v>
      </c>
      <c r="C16" s="13">
        <f>'FW Campus Entry Page'!$C$11</f>
        <v>0</v>
      </c>
      <c r="D16" s="14">
        <f>'FW Campus Entry Page'!$F$21*9</f>
        <v>9385.9200000000019</v>
      </c>
      <c r="E16" s="15">
        <f>'FW Campus Entry Page'!$D$21</f>
        <v>0.3</v>
      </c>
      <c r="F16" s="14">
        <f>+D16/E16</f>
        <v>31286.400000000009</v>
      </c>
      <c r="G16" s="16" t="s">
        <v>14</v>
      </c>
      <c r="H16" s="16">
        <v>2.7779999999999999E-2</v>
      </c>
      <c r="I16" s="17">
        <f>+F16*H16</f>
        <v>869.13619200000016</v>
      </c>
      <c r="J16" s="18" t="s">
        <v>15</v>
      </c>
      <c r="K16" s="16">
        <v>5</v>
      </c>
      <c r="L16" s="16" t="s">
        <v>16</v>
      </c>
      <c r="M16" s="17">
        <f>+I16/K16</f>
        <v>173.82723840000003</v>
      </c>
      <c r="N16" s="16" t="s">
        <v>14</v>
      </c>
      <c r="O16" s="76">
        <f>'FW Campus Entry Page'!$I$21</f>
        <v>0.3</v>
      </c>
      <c r="P16" s="16" t="s">
        <v>16</v>
      </c>
      <c r="Q16" s="17">
        <f>ROUND(+M16*O16,2)</f>
        <v>52.15</v>
      </c>
      <c r="R16" s="84" t="s">
        <v>62</v>
      </c>
      <c r="S16" s="19"/>
      <c r="T16" s="19"/>
      <c r="U16" s="19"/>
      <c r="V16" s="4"/>
      <c r="W16" s="4"/>
    </row>
    <row r="17" spans="1:23" x14ac:dyDescent="0.25">
      <c r="A17" s="20"/>
      <c r="B17" s="20"/>
      <c r="C17" s="20" t="s">
        <v>19</v>
      </c>
      <c r="D17" s="21">
        <f>SUM(D15:D16)</f>
        <v>46929.42</v>
      </c>
      <c r="E17" s="20"/>
      <c r="F17" s="21">
        <f>SUM(F15:F16)</f>
        <v>156431.40000000002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96">
        <f>SUM(Q15:Q16)</f>
        <v>260.74</v>
      </c>
      <c r="R17" s="21" t="s">
        <v>21</v>
      </c>
      <c r="S17" s="12"/>
      <c r="T17" s="12"/>
      <c r="U17" s="12"/>
      <c r="V17" s="12" t="s">
        <v>18</v>
      </c>
      <c r="W17" s="22"/>
    </row>
    <row r="18" spans="1:23" x14ac:dyDescent="0.25">
      <c r="A18" s="123" t="s">
        <v>83</v>
      </c>
      <c r="B18" s="13" t="s">
        <v>13</v>
      </c>
      <c r="C18" s="13">
        <f>'FW Campus Entry Page'!$C$11</f>
        <v>0</v>
      </c>
      <c r="D18" s="14">
        <f>'FW Campus Entry Page'!$E$21*9</f>
        <v>37543.5</v>
      </c>
      <c r="E18" s="15">
        <f>'FW Campus Entry Page'!$D$21</f>
        <v>0.3</v>
      </c>
      <c r="F18" s="14">
        <f>+D18/E18</f>
        <v>125145</v>
      </c>
      <c r="G18" s="16" t="s">
        <v>14</v>
      </c>
      <c r="H18" s="16">
        <v>2.7779999999999999E-2</v>
      </c>
      <c r="I18" s="17">
        <f>+F18*H18</f>
        <v>3476.5281</v>
      </c>
      <c r="J18" s="18" t="s">
        <v>15</v>
      </c>
      <c r="K18" s="16">
        <v>5</v>
      </c>
      <c r="L18" s="16" t="s">
        <v>16</v>
      </c>
      <c r="M18" s="17">
        <f>+I18/K18</f>
        <v>695.30561999999998</v>
      </c>
      <c r="N18" s="16" t="s">
        <v>14</v>
      </c>
      <c r="O18" s="76">
        <f>'FW Campus Entry Page'!$Q$21</f>
        <v>0.3</v>
      </c>
      <c r="P18" s="16" t="s">
        <v>16</v>
      </c>
      <c r="Q18" s="17">
        <f>ROUND((+M18*O18),2)</f>
        <v>208.59</v>
      </c>
      <c r="R18" s="84" t="s">
        <v>17</v>
      </c>
      <c r="S18" s="19"/>
      <c r="T18" s="19"/>
      <c r="U18" s="19"/>
      <c r="V18" s="4" t="s">
        <v>18</v>
      </c>
      <c r="W18" s="4" t="s">
        <v>18</v>
      </c>
    </row>
    <row r="19" spans="1:23" x14ac:dyDescent="0.25">
      <c r="A19" s="123"/>
      <c r="B19" s="13" t="s">
        <v>20</v>
      </c>
      <c r="C19" s="13">
        <f>'FW Campus Entry Page'!$C$11</f>
        <v>0</v>
      </c>
      <c r="D19" s="14">
        <f>'FW Campus Entry Page'!$F$21*9</f>
        <v>9385.9200000000019</v>
      </c>
      <c r="E19" s="15">
        <f>'FW Campus Entry Page'!$D$21</f>
        <v>0.3</v>
      </c>
      <c r="F19" s="14">
        <f>+D19/E19</f>
        <v>31286.400000000009</v>
      </c>
      <c r="G19" s="16" t="s">
        <v>14</v>
      </c>
      <c r="H19" s="16">
        <v>2.7779999999999999E-2</v>
      </c>
      <c r="I19" s="17">
        <f>+F19*H19</f>
        <v>869.13619200000016</v>
      </c>
      <c r="J19" s="18" t="s">
        <v>15</v>
      </c>
      <c r="K19" s="16">
        <v>5</v>
      </c>
      <c r="L19" s="16" t="s">
        <v>16</v>
      </c>
      <c r="M19" s="17">
        <f>+I19/K19</f>
        <v>173.82723840000003</v>
      </c>
      <c r="N19" s="16" t="s">
        <v>14</v>
      </c>
      <c r="O19" s="76">
        <f>'FW Campus Entry Page'!$Q$21</f>
        <v>0.3</v>
      </c>
      <c r="P19" s="16" t="s">
        <v>16</v>
      </c>
      <c r="Q19" s="17">
        <f>ROUND((+M19*O19),2)</f>
        <v>52.15</v>
      </c>
      <c r="R19" s="84" t="s">
        <v>62</v>
      </c>
      <c r="S19" s="19"/>
      <c r="T19" s="19"/>
      <c r="U19" s="19"/>
      <c r="V19" s="4"/>
      <c r="W19" s="4"/>
    </row>
    <row r="20" spans="1:23" x14ac:dyDescent="0.25">
      <c r="A20" s="20"/>
      <c r="B20" s="20"/>
      <c r="C20" s="20" t="s">
        <v>19</v>
      </c>
      <c r="D20" s="21">
        <f>SUM(D18:D19)</f>
        <v>46929.42</v>
      </c>
      <c r="E20" s="20"/>
      <c r="F20" s="21">
        <f>SUM(F18:F19)</f>
        <v>156431.40000000002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96">
        <f>SUM(Q18:Q19)</f>
        <v>260.74</v>
      </c>
      <c r="R20" s="21" t="s">
        <v>21</v>
      </c>
      <c r="S20" s="12"/>
      <c r="T20" s="12"/>
      <c r="U20" s="12"/>
      <c r="V20" s="12" t="s">
        <v>18</v>
      </c>
      <c r="W20" s="22"/>
    </row>
    <row r="22" spans="1:23" x14ac:dyDescent="0.25">
      <c r="W22" s="57">
        <f>O19+O21+W19+W21</f>
        <v>0.3</v>
      </c>
    </row>
    <row r="24" spans="1:23" x14ac:dyDescent="0.25">
      <c r="W24" t="e">
        <f>W12+W22</f>
        <v>#VALUE!</v>
      </c>
    </row>
  </sheetData>
  <mergeCells count="4">
    <mergeCell ref="A9:A10"/>
    <mergeCell ref="A12:A13"/>
    <mergeCell ref="A15:A16"/>
    <mergeCell ref="A18:A19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Entry Page</vt:lpstr>
      <vt:lpstr>Daily Rate Calc Details</vt:lpstr>
      <vt:lpstr>2024 Summer Pay Dates </vt:lpstr>
      <vt:lpstr>Example 1 Entry</vt:lpstr>
      <vt:lpstr>Example 1 Daily Rate Calc</vt:lpstr>
      <vt:lpstr>Example 2 Entry</vt:lpstr>
      <vt:lpstr>Example 2 Daily Rate Calc</vt:lpstr>
      <vt:lpstr>FW Campus Entry Page</vt:lpstr>
      <vt:lpstr>FW Daily Rate Calc Details</vt:lpstr>
      <vt:lpstr>'Example 1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Guinn, Melissa J.</dc:creator>
  <cp:lastModifiedBy>McPhail, Rodney B</cp:lastModifiedBy>
  <cp:lastPrinted>2024-04-11T11:08:07Z</cp:lastPrinted>
  <dcterms:created xsi:type="dcterms:W3CDTF">2024-04-04T11:57:31Z</dcterms:created>
  <dcterms:modified xsi:type="dcterms:W3CDTF">2024-04-16T18:36:56Z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2024-04-05T22:18:56Z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34a2ca8e-8598-49fb-99b3-682032e4dc00</vt:lpwstr>
  </property>
  <property fmtid="{D5CDD505-2E9C-101B-9397-08002B2CF9AE}" pid="8" name="MSIP_Label_4044bd30-2ed7-4c9d-9d12-46200872a97b_ContentBits">
    <vt:lpwstr>0</vt:lpwstr>
  </property>
</Properties>
</file>