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Y GRAD FEE REMISSIONS" sheetId="1" r:id="rId1"/>
    <sheet name="AY GRAD FEE REMISSIONS" sheetId="2" r:id="rId2"/>
  </sheets>
  <definedNames>
    <definedName name="fee_current" localSheetId="1">'AY GRAD FEE REMISSIONS'!$D$40</definedName>
    <definedName name="fee_current">'FY GRAD FEE REMISSIONS'!$D$40</definedName>
    <definedName name="fee_increase" localSheetId="1">'AY GRAD FEE REMISSIONS'!$B$40</definedName>
    <definedName name="fee_increase">'FY GRAD FEE REMISSIONS'!$B$40</definedName>
    <definedName name="fee_new" localSheetId="1">'AY GRAD FEE REMISSIONS'!$D$41</definedName>
    <definedName name="fee_new">'FY GRAD FEE REMISSIONS'!$D$41</definedName>
    <definedName name="feea" localSheetId="1">'AY GRAD FEE REMISSIONS'!$D$42</definedName>
    <definedName name="feea">'FY GRAD FEE REMISSIONS'!$D$42</definedName>
    <definedName name="feeb" localSheetId="1">'AY GRAD FEE REMISSIONS'!$D$43</definedName>
    <definedName name="feeb">'FY GRAD FEE REMISSIONS'!$D$43</definedName>
    <definedName name="feec" localSheetId="1">'AY GRAD FEE REMISSIONS'!$D$44</definedName>
    <definedName name="feec">'FY GRAD FEE REMISSIONS'!$D$44</definedName>
    <definedName name="feed" localSheetId="1">'AY GRAD FEE REMISSIONS'!$D$45</definedName>
    <definedName name="feed">'FY GRAD FEE REMISSIONS'!$D$45</definedName>
    <definedName name="feee" localSheetId="1">'AY GRAD FEE REMISSIONS'!$D$46</definedName>
    <definedName name="feee">'FY GRAD FEE REMISSIONS'!$D$46</definedName>
    <definedName name="feef" localSheetId="1">'AY GRAD FEE REMISSIONS'!$D$47</definedName>
    <definedName name="feef">'FY GRAD FEE REMISSIONS'!$D$47</definedName>
    <definedName name="feeg" localSheetId="1">'AY GRAD FEE REMISSIONS'!$D$48</definedName>
    <definedName name="feeg">'FY GRAD FEE REMISSIONS'!$D$48</definedName>
    <definedName name="feeh" localSheetId="1">'AY GRAD FEE REMISSIONS'!$D$49</definedName>
    <definedName name="feeh">'FY GRAD FEE REMISSIONS'!$D$49</definedName>
    <definedName name="feei" localSheetId="1">'AY GRAD FEE REMISSIONS'!$D$50</definedName>
    <definedName name="feei">'FY GRAD FEE REMISSIONS'!$D$50</definedName>
    <definedName name="feej" localSheetId="1">'AY GRAD FEE REMISSIONS'!$D$51</definedName>
    <definedName name="feej">'FY GRAD FEE REMISSIONS'!$D$51</definedName>
    <definedName name="ins._current" localSheetId="1">'AY GRAD FEE REMISSIONS'!$G$40</definedName>
    <definedName name="ins._current">'FY GRAD FEE REMISSIONS'!$G$40</definedName>
    <definedName name="ins._new" localSheetId="1">'AY GRAD FEE REMISSIONS'!$G$41</definedName>
    <definedName name="ins._new">'FY GRAD FEE REMISSIONS'!$G$41</definedName>
    <definedName name="ins_increase" localSheetId="1">'AY GRAD FEE REMISSIONS'!$A$41</definedName>
    <definedName name="ins_increase">'FY GRAD FEE REMISSIONS'!$A$41</definedName>
    <definedName name="insa" localSheetId="1">'AY GRAD FEE REMISSIONS'!$G$42</definedName>
    <definedName name="insa">'FY GRAD FEE REMISSIONS'!$G$42</definedName>
    <definedName name="insb" localSheetId="1">'AY GRAD FEE REMISSIONS'!$G$43</definedName>
    <definedName name="insb">'FY GRAD FEE REMISSIONS'!$G$43</definedName>
    <definedName name="insc" localSheetId="1">'AY GRAD FEE REMISSIONS'!$G$44</definedName>
    <definedName name="insc">'FY GRAD FEE REMISSIONS'!$G$44</definedName>
    <definedName name="insd" localSheetId="1">'AY GRAD FEE REMISSIONS'!$G$45</definedName>
    <definedName name="insd">'FY GRAD FEE REMISSIONS'!$G$45</definedName>
    <definedName name="inse" localSheetId="1">'AY GRAD FEE REMISSIONS'!$G$46</definedName>
    <definedName name="inse">'FY GRAD FEE REMISSIONS'!$G$46</definedName>
    <definedName name="insf" localSheetId="1">'AY GRAD FEE REMISSIONS'!$G$47</definedName>
    <definedName name="insf">'FY GRAD FEE REMISSIONS'!$G$47</definedName>
    <definedName name="insg" localSheetId="1">'AY GRAD FEE REMISSIONS'!$G$48</definedName>
    <definedName name="insg">'FY GRAD FEE REMISSIONS'!$G$48</definedName>
    <definedName name="insurance">#REF!</definedName>
    <definedName name="insurance_2">#REF!</definedName>
    <definedName name="insurance_3">#REF!</definedName>
    <definedName name="insurance_4">#REF!</definedName>
    <definedName name="insurance_5">#REF!</definedName>
    <definedName name="new_insurance">#REF!</definedName>
    <definedName name="new_other_fringes">#REF!</definedName>
    <definedName name="new_remits">#REF!</definedName>
    <definedName name="new_salary">#REF!</definedName>
    <definedName name="other_fringes">#REF!</definedName>
    <definedName name="other_fringes_2">#REF!</definedName>
    <definedName name="other_fringes_3">#REF!</definedName>
    <definedName name="other_fringes_4">#REF!</definedName>
    <definedName name="other_fringes_5">#REF!</definedName>
    <definedName name="_xlnm.Print_Area" localSheetId="1">'AY GRAD FEE REMISSIONS'!$A$1:$N$38</definedName>
    <definedName name="_xlnm.Print_Area" localSheetId="0">'FY GRAD FEE REMISSIONS'!$A$1:$N$38</definedName>
    <definedName name="remits">#REF!</definedName>
    <definedName name="remits_2">#REF!</definedName>
    <definedName name="remits_3">#REF!</definedName>
    <definedName name="remits_4">#REF!</definedName>
    <definedName name="remits_5">#REF!</definedName>
    <definedName name="remits_6">#REF!</definedName>
    <definedName name="salary">#REF!</definedName>
    <definedName name="salary_2">#REF!</definedName>
    <definedName name="salary_3">#REF!</definedName>
    <definedName name="salary_4">#REF!</definedName>
    <definedName name="salary_5">#REF!</definedName>
    <definedName name="two_month">#REF!</definedName>
  </definedNames>
  <calcPr fullCalcOnLoad="1"/>
</workbook>
</file>

<file path=xl/sharedStrings.xml><?xml version="1.0" encoding="utf-8"?>
<sst xmlns="http://schemas.openxmlformats.org/spreadsheetml/2006/main" count="186" uniqueCount="42">
  <si>
    <t>annual</t>
  </si>
  <si>
    <t>12 months</t>
  </si>
  <si>
    <t>Beginning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</si>
  <si>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</si>
  <si>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</si>
  <si>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</si>
  <si>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</si>
  <si>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</si>
  <si>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</si>
  <si>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</si>
  <si>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</si>
  <si>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</si>
  <si>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</si>
  <si>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</si>
  <si>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</si>
  <si>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 month</t>
  </si>
  <si>
    <t>monthly</t>
  </si>
  <si>
    <t>Questions?:</t>
  </si>
  <si>
    <t>fee current</t>
  </si>
  <si>
    <t>fee new</t>
  </si>
  <si>
    <t>fee +1</t>
  </si>
  <si>
    <t>fee +2</t>
  </si>
  <si>
    <t>fee +3</t>
  </si>
  <si>
    <t>fee +4</t>
  </si>
  <si>
    <t>fee +5</t>
  </si>
  <si>
    <t>fee +6</t>
  </si>
  <si>
    <t>fee +7</t>
  </si>
  <si>
    <t>per mo.</t>
  </si>
  <si>
    <t>Amanda Hamaker</t>
  </si>
  <si>
    <t>ahamaker@purdue.edu</t>
  </si>
  <si>
    <t>fee +8</t>
  </si>
  <si>
    <t>1st month of estimating rates for remissions</t>
  </si>
  <si>
    <t>Inflation Rate</t>
  </si>
  <si>
    <t>Rate Year</t>
  </si>
  <si>
    <t>Revised</t>
  </si>
  <si>
    <t>fee +9</t>
  </si>
  <si>
    <t>fee +10</t>
  </si>
  <si>
    <t>.</t>
  </si>
  <si>
    <t xml:space="preserve">AY Only - Graduate Fee Remission Calculations </t>
  </si>
  <si>
    <t xml:space="preserve">FY/12 Month Graduate Fee Remission Calculations </t>
  </si>
  <si>
    <t>*Use this table for FY appointments and AY appointments who will also be paid in the summer.</t>
  </si>
  <si>
    <t>*Use this table for AY appointments that will only be paid during the academic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</si>
</sst>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u val="single"/>
      <sz val="8"/>
      <name val="Arial"/>
      <family val="0"/>
    </font>
    <font>
      <b/>
      <i/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0" xfId="0" applyNumberFormat="1" applyFont="1" applyBorder="1" applyAlignment="1">
      <alignment/>
    </xf>
    <xf numFmtId="14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53" applyAlignment="1" applyProtection="1">
      <alignment/>
      <protection/>
    </xf>
    <xf numFmtId="0" fontId="4" fillId="0" borderId="0" xfId="0" applyFont="1" applyAlignment="1">
      <alignment horizontal="center"/>
    </xf>
    <xf numFmtId="0" fontId="6" fillId="1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4" fontId="6" fillId="1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2" fontId="6" fillId="1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amaker@purdue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hamaker@purdue.ed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20" zoomScaleNormal="120" workbookViewId="0" topLeftCell="A1">
      <selection activeCell="I10" sqref="I10"/>
    </sheetView>
  </sheetViews>
  <sheetFormatPr defaultColWidth="9.140625" defaultRowHeight="12.75"/>
  <cols>
    <col min="1" max="1" width="10.57421875" style="8" customWidth="1"/>
    <col min="2" max="2" width="7.00390625" style="2" customWidth="1"/>
    <col min="3" max="14" width="8.7109375" style="2" customWidth="1"/>
  </cols>
  <sheetData>
    <row r="1" spans="3:14" ht="15">
      <c r="C1" s="28" t="s">
        <v>39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3:14" ht="12.7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19"/>
      <c r="B4" s="12" t="s">
        <v>31</v>
      </c>
      <c r="C4" s="21"/>
      <c r="D4" s="21"/>
      <c r="E4" s="21"/>
      <c r="F4" s="18"/>
      <c r="G4" s="18"/>
      <c r="H4" s="18"/>
      <c r="I4" s="18"/>
      <c r="J4" s="18"/>
      <c r="K4" s="18"/>
      <c r="L4" s="18"/>
      <c r="M4" s="18"/>
      <c r="N4" s="18"/>
    </row>
    <row r="6" spans="1:14" ht="12.75">
      <c r="A6" s="8">
        <v>2022</v>
      </c>
      <c r="B6" s="1" t="s">
        <v>0</v>
      </c>
      <c r="C6" s="10">
        <f aca="true" t="shared" si="0" ref="C6:C16">SUM(C24:N24)</f>
        <v>10920</v>
      </c>
      <c r="D6" s="10">
        <f aca="true" t="shared" si="1" ref="D6:D15">SUM(D24:N24)+SUM(C25:C25)</f>
        <v>10920</v>
      </c>
      <c r="E6" s="10">
        <f aca="true" t="shared" si="2" ref="E6:E15">SUM(E24:N24)+SUM(C25:D25)</f>
        <v>10920</v>
      </c>
      <c r="F6" s="10">
        <f aca="true" t="shared" si="3" ref="F6:F15">SUM(F24:N24)+SUM(C25:E25)</f>
        <v>10920</v>
      </c>
      <c r="G6" s="10">
        <f aca="true" t="shared" si="4" ref="G6:G15">SUM(G24:N24)+SUM(C25:F25)</f>
        <v>10920</v>
      </c>
      <c r="H6" s="10">
        <f aca="true" t="shared" si="5" ref="H6:H15">SUM(H24:N24)+SUM(C25:G25)</f>
        <v>10920</v>
      </c>
      <c r="I6" s="27">
        <f aca="true" t="shared" si="6" ref="I6:I15">SUM(I24:N24)+SUM(C25:H25)</f>
        <v>10920</v>
      </c>
      <c r="J6" s="10">
        <f aca="true" t="shared" si="7" ref="J6:J15">SUM(J24:N24)+SUM(C25:I25)</f>
        <v>10941.67</v>
      </c>
      <c r="K6" s="10">
        <f aca="true" t="shared" si="8" ref="K6:K15">SUM(K24:N24)+SUM(C25:J25)</f>
        <v>10963.34</v>
      </c>
      <c r="L6" s="10">
        <f aca="true" t="shared" si="9" ref="L6:L15">SUM(L24:N24)+SUM(C25:K25)</f>
        <v>10985.01</v>
      </c>
      <c r="M6" s="10">
        <f aca="true" t="shared" si="10" ref="M6:M15">SUM(M24:N24)+SUM(C25:L25)</f>
        <v>11006.68</v>
      </c>
      <c r="N6" s="10">
        <f aca="true" t="shared" si="11" ref="N6:N15">SUM(N24:N24)+SUM(C25:M25)</f>
        <v>11028.35</v>
      </c>
    </row>
    <row r="7" spans="1:14" ht="12.75">
      <c r="A7" s="8">
        <v>2023</v>
      </c>
      <c r="B7" s="1" t="s">
        <v>0</v>
      </c>
      <c r="C7" s="10">
        <f t="shared" si="0"/>
        <v>11050.02</v>
      </c>
      <c r="D7" s="10">
        <f t="shared" si="1"/>
        <v>11071.69</v>
      </c>
      <c r="E7" s="10">
        <f t="shared" si="2"/>
        <v>11093.36</v>
      </c>
      <c r="F7" s="10">
        <f t="shared" si="3"/>
        <v>11115.03</v>
      </c>
      <c r="G7" s="10">
        <f t="shared" si="4"/>
        <v>11136.7</v>
      </c>
      <c r="H7" s="10">
        <f t="shared" si="5"/>
        <v>11158.369999999999</v>
      </c>
      <c r="I7" s="10">
        <f t="shared" si="6"/>
        <v>11180.039999999999</v>
      </c>
      <c r="J7" s="10">
        <f t="shared" si="7"/>
        <v>11180.039999999999</v>
      </c>
      <c r="K7" s="10">
        <f t="shared" si="8"/>
        <v>11180.039999999999</v>
      </c>
      <c r="L7" s="10">
        <f t="shared" si="9"/>
        <v>11180.039999999999</v>
      </c>
      <c r="M7" s="10">
        <f t="shared" si="10"/>
        <v>11180.039999999999</v>
      </c>
      <c r="N7" s="10">
        <f t="shared" si="11"/>
        <v>11180.039999999999</v>
      </c>
    </row>
    <row r="8" spans="1:14" ht="12.75">
      <c r="A8" s="8">
        <v>2024</v>
      </c>
      <c r="B8" s="1" t="s">
        <v>0</v>
      </c>
      <c r="C8" s="10">
        <f t="shared" si="0"/>
        <v>11180.039999999999</v>
      </c>
      <c r="D8" s="10">
        <f t="shared" si="1"/>
        <v>11180.039999999999</v>
      </c>
      <c r="E8" s="10">
        <f t="shared" si="2"/>
        <v>11180.039999999999</v>
      </c>
      <c r="F8" s="10">
        <f t="shared" si="3"/>
        <v>11180.039999999999</v>
      </c>
      <c r="G8" s="10">
        <f t="shared" si="4"/>
        <v>11180.039999999999</v>
      </c>
      <c r="H8" s="10">
        <f t="shared" si="5"/>
        <v>11180.039999999999</v>
      </c>
      <c r="I8" s="10">
        <f t="shared" si="6"/>
        <v>11180.039999999999</v>
      </c>
      <c r="J8" s="10">
        <f t="shared" si="7"/>
        <v>11180.039999999999</v>
      </c>
      <c r="K8" s="10">
        <f t="shared" si="8"/>
        <v>11180.039999999999</v>
      </c>
      <c r="L8" s="10">
        <f t="shared" si="9"/>
        <v>11180.039999999999</v>
      </c>
      <c r="M8" s="10">
        <f t="shared" si="10"/>
        <v>11180.039999999999</v>
      </c>
      <c r="N8" s="10">
        <f t="shared" si="11"/>
        <v>11180.039999999999</v>
      </c>
    </row>
    <row r="9" spans="1:14" ht="12.75">
      <c r="A9" s="8">
        <v>2025</v>
      </c>
      <c r="B9" s="1" t="s">
        <v>0</v>
      </c>
      <c r="C9" s="10">
        <f t="shared" si="0"/>
        <v>11180.039999999999</v>
      </c>
      <c r="D9" s="10">
        <f t="shared" si="1"/>
        <v>11180.039999999999</v>
      </c>
      <c r="E9" s="10">
        <f t="shared" si="2"/>
        <v>11180.039999999999</v>
      </c>
      <c r="F9" s="10">
        <f t="shared" si="3"/>
        <v>11180.039999999999</v>
      </c>
      <c r="G9" s="10">
        <f t="shared" si="4"/>
        <v>11180.039999999999</v>
      </c>
      <c r="H9" s="10">
        <f t="shared" si="5"/>
        <v>11180.039999999999</v>
      </c>
      <c r="I9" s="27">
        <f t="shared" si="6"/>
        <v>11180.039999999999</v>
      </c>
      <c r="J9" s="10">
        <f t="shared" si="7"/>
        <v>11180.039999999999</v>
      </c>
      <c r="K9" s="10">
        <f t="shared" si="8"/>
        <v>11180.039999999999</v>
      </c>
      <c r="L9" s="10">
        <f t="shared" si="9"/>
        <v>11180.039999999999</v>
      </c>
      <c r="M9" s="10">
        <f t="shared" si="10"/>
        <v>11180.039999999999</v>
      </c>
      <c r="N9" s="10">
        <f t="shared" si="11"/>
        <v>11180.039999999999</v>
      </c>
    </row>
    <row r="10" spans="1:18" ht="12.75">
      <c r="A10" s="8">
        <v>2026</v>
      </c>
      <c r="B10" s="1" t="s">
        <v>0</v>
      </c>
      <c r="C10" s="10">
        <f t="shared" si="0"/>
        <v>11180.039999999999</v>
      </c>
      <c r="D10" s="10">
        <f t="shared" si="1"/>
        <v>11180.039999999999</v>
      </c>
      <c r="E10" s="10">
        <f t="shared" si="2"/>
        <v>11180.039999999999</v>
      </c>
      <c r="F10" s="10">
        <f t="shared" si="3"/>
        <v>11180.039999999999</v>
      </c>
      <c r="G10" s="10">
        <f t="shared" si="4"/>
        <v>11180.039999999999</v>
      </c>
      <c r="H10" s="10">
        <f t="shared" si="5"/>
        <v>11180.039999999999</v>
      </c>
      <c r="I10" s="27">
        <f t="shared" si="6"/>
        <v>11180.039999999999</v>
      </c>
      <c r="J10" s="10">
        <f t="shared" si="7"/>
        <v>11198.669999999998</v>
      </c>
      <c r="K10" s="10">
        <f t="shared" si="8"/>
        <v>11217.3</v>
      </c>
      <c r="L10" s="10">
        <f t="shared" si="9"/>
        <v>11235.93</v>
      </c>
      <c r="M10" s="10">
        <f t="shared" si="10"/>
        <v>11254.56</v>
      </c>
      <c r="N10" s="10">
        <f t="shared" si="11"/>
        <v>11273.189999999999</v>
      </c>
      <c r="R10" t="s">
        <v>37</v>
      </c>
    </row>
    <row r="11" spans="1:14" ht="12.75">
      <c r="A11" s="8">
        <v>2027</v>
      </c>
      <c r="B11" s="1" t="s">
        <v>0</v>
      </c>
      <c r="C11" s="10">
        <f>SUM(C29:N29)</f>
        <v>11291.819999999998</v>
      </c>
      <c r="D11" s="10">
        <f t="shared" si="1"/>
        <v>11310.449999999997</v>
      </c>
      <c r="E11" s="10">
        <f t="shared" si="2"/>
        <v>11329.08</v>
      </c>
      <c r="F11" s="10">
        <f t="shared" si="3"/>
        <v>11347.71</v>
      </c>
      <c r="G11" s="10">
        <f t="shared" si="4"/>
        <v>11366.34</v>
      </c>
      <c r="H11" s="10">
        <f t="shared" si="5"/>
        <v>11384.970000000001</v>
      </c>
      <c r="I11" s="22">
        <f t="shared" si="6"/>
        <v>11403.6</v>
      </c>
      <c r="J11" s="10">
        <f t="shared" si="7"/>
        <v>11422.61</v>
      </c>
      <c r="K11" s="10">
        <f t="shared" si="8"/>
        <v>11441.619999999999</v>
      </c>
      <c r="L11" s="10">
        <f t="shared" si="9"/>
        <v>11460.63</v>
      </c>
      <c r="M11" s="10">
        <f t="shared" si="10"/>
        <v>11479.64</v>
      </c>
      <c r="N11" s="10">
        <f t="shared" si="11"/>
        <v>11498.649999999998</v>
      </c>
    </row>
    <row r="12" spans="1:14" ht="12.75">
      <c r="A12" s="8">
        <v>2028</v>
      </c>
      <c r="B12" s="1" t="s">
        <v>0</v>
      </c>
      <c r="C12" s="10">
        <f t="shared" si="0"/>
        <v>11517.659999999998</v>
      </c>
      <c r="D12" s="10">
        <f t="shared" si="1"/>
        <v>11536.669999999996</v>
      </c>
      <c r="E12" s="10">
        <f t="shared" si="2"/>
        <v>11555.679999999997</v>
      </c>
      <c r="F12" s="10">
        <f t="shared" si="3"/>
        <v>11574.689999999999</v>
      </c>
      <c r="G12" s="10">
        <f t="shared" si="4"/>
        <v>11593.699999999999</v>
      </c>
      <c r="H12" s="10">
        <f t="shared" si="5"/>
        <v>11612.71</v>
      </c>
      <c r="I12" s="10">
        <f>SUM(I30:N30)+SUM(C31:H31)</f>
        <v>11631.719999999998</v>
      </c>
      <c r="J12" s="10">
        <f t="shared" si="7"/>
        <v>11651.109999999997</v>
      </c>
      <c r="K12" s="10">
        <f t="shared" si="8"/>
        <v>11670.499999999998</v>
      </c>
      <c r="L12" s="10">
        <f t="shared" si="9"/>
        <v>11689.89</v>
      </c>
      <c r="M12" s="10">
        <f t="shared" si="10"/>
        <v>11709.279999999999</v>
      </c>
      <c r="N12" s="10">
        <f t="shared" si="11"/>
        <v>11728.67</v>
      </c>
    </row>
    <row r="13" spans="1:14" ht="12.75">
      <c r="A13" s="8">
        <v>2029</v>
      </c>
      <c r="B13" s="1" t="s">
        <v>0</v>
      </c>
      <c r="C13" s="10">
        <f t="shared" si="0"/>
        <v>11748.060000000001</v>
      </c>
      <c r="D13" s="10">
        <f t="shared" si="1"/>
        <v>11767.45</v>
      </c>
      <c r="E13" s="10">
        <f t="shared" si="2"/>
        <v>11786.84</v>
      </c>
      <c r="F13" s="10">
        <f t="shared" si="3"/>
        <v>11806.23</v>
      </c>
      <c r="G13" s="10">
        <f t="shared" si="4"/>
        <v>11825.619999999999</v>
      </c>
      <c r="H13" s="10">
        <f t="shared" si="5"/>
        <v>11845.009999999998</v>
      </c>
      <c r="I13" s="10">
        <f t="shared" si="6"/>
        <v>11864.4</v>
      </c>
      <c r="J13" s="10">
        <f t="shared" si="7"/>
        <v>11884.17</v>
      </c>
      <c r="K13" s="10">
        <f t="shared" si="8"/>
        <v>11903.94</v>
      </c>
      <c r="L13" s="10">
        <f t="shared" si="9"/>
        <v>11923.710000000001</v>
      </c>
      <c r="M13" s="10">
        <f t="shared" si="10"/>
        <v>11943.48</v>
      </c>
      <c r="N13" s="10">
        <f t="shared" si="11"/>
        <v>11963.25</v>
      </c>
    </row>
    <row r="14" spans="1:14" ht="12.75">
      <c r="A14" s="8">
        <v>2030</v>
      </c>
      <c r="B14" s="1" t="s">
        <v>0</v>
      </c>
      <c r="C14" s="10">
        <f t="shared" si="0"/>
        <v>11983.019999999999</v>
      </c>
      <c r="D14" s="10">
        <f t="shared" si="1"/>
        <v>12002.789999999999</v>
      </c>
      <c r="E14" s="10">
        <f t="shared" si="2"/>
        <v>12022.560000000001</v>
      </c>
      <c r="F14" s="10">
        <f t="shared" si="3"/>
        <v>12042.330000000002</v>
      </c>
      <c r="G14" s="10">
        <f t="shared" si="4"/>
        <v>12062.100000000002</v>
      </c>
      <c r="H14" s="10">
        <f t="shared" si="5"/>
        <v>12081.870000000003</v>
      </c>
      <c r="I14" s="10">
        <f t="shared" si="6"/>
        <v>12101.640000000001</v>
      </c>
      <c r="J14" s="10">
        <f t="shared" si="7"/>
        <v>12121.810000000001</v>
      </c>
      <c r="K14" s="10">
        <f t="shared" si="8"/>
        <v>12141.980000000001</v>
      </c>
      <c r="L14" s="10">
        <f t="shared" si="9"/>
        <v>12162.150000000001</v>
      </c>
      <c r="M14" s="10">
        <f t="shared" si="10"/>
        <v>12182.320000000002</v>
      </c>
      <c r="N14" s="10">
        <f t="shared" si="11"/>
        <v>12202.49</v>
      </c>
    </row>
    <row r="15" spans="1:14" ht="12.75">
      <c r="A15" s="8">
        <v>2031</v>
      </c>
      <c r="B15" s="1" t="s">
        <v>0</v>
      </c>
      <c r="C15" s="10">
        <f t="shared" si="0"/>
        <v>12222.66</v>
      </c>
      <c r="D15" s="10">
        <f t="shared" si="1"/>
        <v>12242.83</v>
      </c>
      <c r="E15" s="10">
        <f t="shared" si="2"/>
        <v>12263.000000000002</v>
      </c>
      <c r="F15" s="10">
        <f t="shared" si="3"/>
        <v>12283.170000000002</v>
      </c>
      <c r="G15" s="10">
        <f t="shared" si="4"/>
        <v>12303.340000000002</v>
      </c>
      <c r="H15" s="10">
        <f t="shared" si="5"/>
        <v>12323.510000000002</v>
      </c>
      <c r="I15" s="10">
        <f t="shared" si="6"/>
        <v>12343.680000000002</v>
      </c>
      <c r="J15" s="10">
        <f t="shared" si="7"/>
        <v>12364.250000000002</v>
      </c>
      <c r="K15" s="10">
        <f t="shared" si="8"/>
        <v>12384.820000000003</v>
      </c>
      <c r="L15" s="10">
        <f t="shared" si="9"/>
        <v>12405.390000000001</v>
      </c>
      <c r="M15" s="10">
        <f t="shared" si="10"/>
        <v>12425.960000000001</v>
      </c>
      <c r="N15" s="10">
        <f t="shared" si="11"/>
        <v>12446.529999999999</v>
      </c>
    </row>
    <row r="16" spans="1:14" ht="12.75">
      <c r="A16" s="8">
        <v>2032</v>
      </c>
      <c r="B16" s="1" t="s">
        <v>0</v>
      </c>
      <c r="C16" s="10">
        <f t="shared" si="0"/>
        <v>12467.099999999999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2.75"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2.75">
      <c r="B18" s="1"/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  <c r="I18" s="5" t="s">
        <v>1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</row>
    <row r="19" spans="2:14" ht="6" customHeight="1"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2.75">
      <c r="B20" s="1"/>
      <c r="C20" s="6" t="s">
        <v>2</v>
      </c>
      <c r="D20" s="6" t="s">
        <v>2</v>
      </c>
      <c r="E20" s="6" t="s">
        <v>2</v>
      </c>
      <c r="F20" s="6" t="s">
        <v>2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  <c r="M20" s="6" t="s">
        <v>2</v>
      </c>
      <c r="N20" s="6" t="s">
        <v>2</v>
      </c>
    </row>
    <row r="21" spans="2:14" ht="12.75">
      <c r="B21" s="1"/>
      <c r="C21" s="11" t="s">
        <v>3</v>
      </c>
      <c r="D21" s="11" t="s">
        <v>4</v>
      </c>
      <c r="E21" s="11" t="s">
        <v>5</v>
      </c>
      <c r="F21" s="11" t="s">
        <v>6</v>
      </c>
      <c r="G21" s="11" t="s">
        <v>7</v>
      </c>
      <c r="H21" s="11" t="s">
        <v>8</v>
      </c>
      <c r="I21" s="11" t="s">
        <v>9</v>
      </c>
      <c r="J21" s="11" t="s">
        <v>10</v>
      </c>
      <c r="K21" s="11" t="s">
        <v>11</v>
      </c>
      <c r="L21" s="11" t="s">
        <v>12</v>
      </c>
      <c r="M21" s="11" t="s">
        <v>13</v>
      </c>
      <c r="N21" s="11" t="s">
        <v>14</v>
      </c>
    </row>
    <row r="22" spans="2:14" ht="6" customHeight="1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2.75">
      <c r="B23" s="1"/>
      <c r="C23" s="4" t="s">
        <v>15</v>
      </c>
      <c r="D23" s="4" t="s">
        <v>15</v>
      </c>
      <c r="E23" s="4" t="s">
        <v>15</v>
      </c>
      <c r="F23" s="4" t="s">
        <v>15</v>
      </c>
      <c r="G23" s="4" t="s">
        <v>15</v>
      </c>
      <c r="H23" s="4" t="s">
        <v>15</v>
      </c>
      <c r="I23" s="4" t="s">
        <v>15</v>
      </c>
      <c r="J23" s="4" t="s">
        <v>15</v>
      </c>
      <c r="K23" s="4" t="s">
        <v>15</v>
      </c>
      <c r="L23" s="4" t="s">
        <v>15</v>
      </c>
      <c r="M23" s="4" t="s">
        <v>15</v>
      </c>
      <c r="N23" s="4" t="s">
        <v>15</v>
      </c>
    </row>
    <row r="24" spans="1:14" ht="12.75">
      <c r="A24" s="8">
        <v>2022</v>
      </c>
      <c r="B24" s="1" t="s">
        <v>16</v>
      </c>
      <c r="C24" s="23">
        <f aca="true" t="shared" si="12" ref="C24:H24">fee_current</f>
        <v>910</v>
      </c>
      <c r="D24" s="23">
        <f t="shared" si="12"/>
        <v>910</v>
      </c>
      <c r="E24" s="23">
        <f t="shared" si="12"/>
        <v>910</v>
      </c>
      <c r="F24" s="23">
        <f t="shared" si="12"/>
        <v>910</v>
      </c>
      <c r="G24" s="23">
        <f t="shared" si="12"/>
        <v>910</v>
      </c>
      <c r="H24" s="23">
        <f t="shared" si="12"/>
        <v>910</v>
      </c>
      <c r="I24" s="23">
        <f aca="true" t="shared" si="13" ref="I24:N24">fee_new</f>
        <v>910</v>
      </c>
      <c r="J24" s="23">
        <f t="shared" si="13"/>
        <v>910</v>
      </c>
      <c r="K24" s="23">
        <f t="shared" si="13"/>
        <v>910</v>
      </c>
      <c r="L24" s="23">
        <f t="shared" si="13"/>
        <v>910</v>
      </c>
      <c r="M24" s="23">
        <f t="shared" si="13"/>
        <v>910</v>
      </c>
      <c r="N24" s="23">
        <f t="shared" si="13"/>
        <v>910</v>
      </c>
    </row>
    <row r="25" spans="1:14" ht="12.75">
      <c r="A25" s="8">
        <v>2023</v>
      </c>
      <c r="B25" s="1" t="s">
        <v>16</v>
      </c>
      <c r="C25" s="25">
        <f aca="true" t="shared" si="14" ref="C25:H25">fee_new</f>
        <v>910</v>
      </c>
      <c r="D25" s="25">
        <f t="shared" si="14"/>
        <v>910</v>
      </c>
      <c r="E25" s="25">
        <f t="shared" si="14"/>
        <v>910</v>
      </c>
      <c r="F25" s="25">
        <f t="shared" si="14"/>
        <v>910</v>
      </c>
      <c r="G25" s="25">
        <f t="shared" si="14"/>
        <v>910</v>
      </c>
      <c r="H25" s="25">
        <f t="shared" si="14"/>
        <v>910</v>
      </c>
      <c r="I25" s="25">
        <f aca="true" t="shared" si="15" ref="I25:N25">feea</f>
        <v>931.67</v>
      </c>
      <c r="J25" s="25">
        <f t="shared" si="15"/>
        <v>931.67</v>
      </c>
      <c r="K25" s="25">
        <f t="shared" si="15"/>
        <v>931.67</v>
      </c>
      <c r="L25" s="25">
        <f t="shared" si="15"/>
        <v>931.67</v>
      </c>
      <c r="M25" s="25">
        <f t="shared" si="15"/>
        <v>931.67</v>
      </c>
      <c r="N25" s="25">
        <f t="shared" si="15"/>
        <v>931.67</v>
      </c>
    </row>
    <row r="26" spans="1:14" ht="12.75">
      <c r="A26" s="8">
        <v>2024</v>
      </c>
      <c r="B26" s="1" t="s">
        <v>16</v>
      </c>
      <c r="C26" s="25">
        <f aca="true" t="shared" si="16" ref="C26:H26">feea</f>
        <v>931.67</v>
      </c>
      <c r="D26" s="25">
        <f t="shared" si="16"/>
        <v>931.67</v>
      </c>
      <c r="E26" s="25">
        <f t="shared" si="16"/>
        <v>931.67</v>
      </c>
      <c r="F26" s="25">
        <f t="shared" si="16"/>
        <v>931.67</v>
      </c>
      <c r="G26" s="25">
        <f t="shared" si="16"/>
        <v>931.67</v>
      </c>
      <c r="H26" s="25">
        <f t="shared" si="16"/>
        <v>931.67</v>
      </c>
      <c r="I26" s="23">
        <f aca="true" t="shared" si="17" ref="I26:N26">feeb</f>
        <v>931.67</v>
      </c>
      <c r="J26" s="25">
        <f t="shared" si="17"/>
        <v>931.67</v>
      </c>
      <c r="K26" s="25">
        <f t="shared" si="17"/>
        <v>931.67</v>
      </c>
      <c r="L26" s="25">
        <f t="shared" si="17"/>
        <v>931.67</v>
      </c>
      <c r="M26" s="25">
        <f t="shared" si="17"/>
        <v>931.67</v>
      </c>
      <c r="N26" s="25">
        <f t="shared" si="17"/>
        <v>931.67</v>
      </c>
    </row>
    <row r="27" spans="1:14" ht="12.75">
      <c r="A27" s="8">
        <v>2025</v>
      </c>
      <c r="B27" s="1" t="s">
        <v>16</v>
      </c>
      <c r="C27" s="25">
        <f aca="true" t="shared" si="18" ref="C27:H27">feeb</f>
        <v>931.67</v>
      </c>
      <c r="D27" s="25">
        <f t="shared" si="18"/>
        <v>931.67</v>
      </c>
      <c r="E27" s="25">
        <f t="shared" si="18"/>
        <v>931.67</v>
      </c>
      <c r="F27" s="25">
        <f t="shared" si="18"/>
        <v>931.67</v>
      </c>
      <c r="G27" s="25">
        <f t="shared" si="18"/>
        <v>931.67</v>
      </c>
      <c r="H27" s="25">
        <f t="shared" si="18"/>
        <v>931.67</v>
      </c>
      <c r="I27" s="23">
        <f aca="true" t="shared" si="19" ref="I27:N27">feec</f>
        <v>931.67</v>
      </c>
      <c r="J27" s="23">
        <f t="shared" si="19"/>
        <v>931.67</v>
      </c>
      <c r="K27" s="23">
        <f t="shared" si="19"/>
        <v>931.67</v>
      </c>
      <c r="L27" s="23">
        <f t="shared" si="19"/>
        <v>931.67</v>
      </c>
      <c r="M27" s="23">
        <f t="shared" si="19"/>
        <v>931.67</v>
      </c>
      <c r="N27" s="23">
        <f t="shared" si="19"/>
        <v>931.67</v>
      </c>
    </row>
    <row r="28" spans="1:14" ht="12.75">
      <c r="A28" s="8">
        <v>2026</v>
      </c>
      <c r="B28" s="1" t="s">
        <v>16</v>
      </c>
      <c r="C28" s="25">
        <f aca="true" t="shared" si="20" ref="C28:H28">feec</f>
        <v>931.67</v>
      </c>
      <c r="D28" s="25">
        <f t="shared" si="20"/>
        <v>931.67</v>
      </c>
      <c r="E28" s="25">
        <f t="shared" si="20"/>
        <v>931.67</v>
      </c>
      <c r="F28" s="25">
        <f t="shared" si="20"/>
        <v>931.67</v>
      </c>
      <c r="G28" s="25">
        <f t="shared" si="20"/>
        <v>931.67</v>
      </c>
      <c r="H28" s="25">
        <f t="shared" si="20"/>
        <v>931.67</v>
      </c>
      <c r="I28" s="23">
        <f aca="true" t="shared" si="21" ref="I28:N28">feed</f>
        <v>931.67</v>
      </c>
      <c r="J28" s="23">
        <f t="shared" si="21"/>
        <v>931.67</v>
      </c>
      <c r="K28" s="23">
        <f t="shared" si="21"/>
        <v>931.67</v>
      </c>
      <c r="L28" s="23">
        <f t="shared" si="21"/>
        <v>931.67</v>
      </c>
      <c r="M28" s="23">
        <f t="shared" si="21"/>
        <v>931.67</v>
      </c>
      <c r="N28" s="23">
        <f t="shared" si="21"/>
        <v>931.67</v>
      </c>
    </row>
    <row r="29" spans="1:14" ht="12.75">
      <c r="A29" s="8">
        <v>2027</v>
      </c>
      <c r="B29" s="1" t="s">
        <v>16</v>
      </c>
      <c r="C29" s="25">
        <f aca="true" t="shared" si="22" ref="C29:H29">feed</f>
        <v>931.67</v>
      </c>
      <c r="D29" s="25">
        <f t="shared" si="22"/>
        <v>931.67</v>
      </c>
      <c r="E29" s="25">
        <f t="shared" si="22"/>
        <v>931.67</v>
      </c>
      <c r="F29" s="25">
        <f t="shared" si="22"/>
        <v>931.67</v>
      </c>
      <c r="G29" s="25">
        <f t="shared" si="22"/>
        <v>931.67</v>
      </c>
      <c r="H29" s="25">
        <f t="shared" si="22"/>
        <v>931.67</v>
      </c>
      <c r="I29" s="24">
        <f aca="true" t="shared" si="23" ref="I29:N29">feee</f>
        <v>950.3</v>
      </c>
      <c r="J29" s="25">
        <f t="shared" si="23"/>
        <v>950.3</v>
      </c>
      <c r="K29" s="25">
        <f t="shared" si="23"/>
        <v>950.3</v>
      </c>
      <c r="L29" s="25">
        <f t="shared" si="23"/>
        <v>950.3</v>
      </c>
      <c r="M29" s="25">
        <f t="shared" si="23"/>
        <v>950.3</v>
      </c>
      <c r="N29" s="25">
        <f t="shared" si="23"/>
        <v>950.3</v>
      </c>
    </row>
    <row r="30" spans="1:14" ht="12.75">
      <c r="A30" s="8">
        <v>2028</v>
      </c>
      <c r="B30" s="1" t="s">
        <v>16</v>
      </c>
      <c r="C30" s="25">
        <f aca="true" t="shared" si="24" ref="C30:H30">feee</f>
        <v>950.3</v>
      </c>
      <c r="D30" s="25">
        <f t="shared" si="24"/>
        <v>950.3</v>
      </c>
      <c r="E30" s="25">
        <f t="shared" si="24"/>
        <v>950.3</v>
      </c>
      <c r="F30" s="25">
        <f t="shared" si="24"/>
        <v>950.3</v>
      </c>
      <c r="G30" s="25">
        <f t="shared" si="24"/>
        <v>950.3</v>
      </c>
      <c r="H30" s="25">
        <f t="shared" si="24"/>
        <v>950.3</v>
      </c>
      <c r="I30" s="25">
        <f aca="true" t="shared" si="25" ref="I30:N30">feef</f>
        <v>969.31</v>
      </c>
      <c r="J30" s="25">
        <f t="shared" si="25"/>
        <v>969.31</v>
      </c>
      <c r="K30" s="25">
        <f t="shared" si="25"/>
        <v>969.31</v>
      </c>
      <c r="L30" s="25">
        <f t="shared" si="25"/>
        <v>969.31</v>
      </c>
      <c r="M30" s="25">
        <f t="shared" si="25"/>
        <v>969.31</v>
      </c>
      <c r="N30" s="25">
        <f t="shared" si="25"/>
        <v>969.31</v>
      </c>
    </row>
    <row r="31" spans="1:14" ht="12.75">
      <c r="A31" s="8">
        <v>2029</v>
      </c>
      <c r="B31" s="1" t="s">
        <v>16</v>
      </c>
      <c r="C31" s="25">
        <f aca="true" t="shared" si="26" ref="C31:H31">feef</f>
        <v>969.31</v>
      </c>
      <c r="D31" s="25">
        <f t="shared" si="26"/>
        <v>969.31</v>
      </c>
      <c r="E31" s="25">
        <f t="shared" si="26"/>
        <v>969.31</v>
      </c>
      <c r="F31" s="25">
        <f t="shared" si="26"/>
        <v>969.31</v>
      </c>
      <c r="G31" s="25">
        <f t="shared" si="26"/>
        <v>969.31</v>
      </c>
      <c r="H31" s="25">
        <f t="shared" si="26"/>
        <v>969.31</v>
      </c>
      <c r="I31" s="25">
        <f aca="true" t="shared" si="27" ref="I31:N31">feeg</f>
        <v>988.7</v>
      </c>
      <c r="J31" s="25">
        <f t="shared" si="27"/>
        <v>988.7</v>
      </c>
      <c r="K31" s="25">
        <f t="shared" si="27"/>
        <v>988.7</v>
      </c>
      <c r="L31" s="25">
        <f t="shared" si="27"/>
        <v>988.7</v>
      </c>
      <c r="M31" s="25">
        <f t="shared" si="27"/>
        <v>988.7</v>
      </c>
      <c r="N31" s="25">
        <f t="shared" si="27"/>
        <v>988.7</v>
      </c>
    </row>
    <row r="32" spans="1:14" ht="12.75">
      <c r="A32" s="8">
        <v>2030</v>
      </c>
      <c r="B32" s="1" t="s">
        <v>16</v>
      </c>
      <c r="C32" s="25">
        <f aca="true" t="shared" si="28" ref="C32:H32">feeg</f>
        <v>988.7</v>
      </c>
      <c r="D32" s="25">
        <f t="shared" si="28"/>
        <v>988.7</v>
      </c>
      <c r="E32" s="25">
        <f t="shared" si="28"/>
        <v>988.7</v>
      </c>
      <c r="F32" s="25">
        <f t="shared" si="28"/>
        <v>988.7</v>
      </c>
      <c r="G32" s="25">
        <f t="shared" si="28"/>
        <v>988.7</v>
      </c>
      <c r="H32" s="25">
        <f t="shared" si="28"/>
        <v>988.7</v>
      </c>
      <c r="I32" s="25">
        <f aca="true" t="shared" si="29" ref="I32:N32">feeh</f>
        <v>1008.47</v>
      </c>
      <c r="J32" s="25">
        <f t="shared" si="29"/>
        <v>1008.47</v>
      </c>
      <c r="K32" s="25">
        <f t="shared" si="29"/>
        <v>1008.47</v>
      </c>
      <c r="L32" s="25">
        <f t="shared" si="29"/>
        <v>1008.47</v>
      </c>
      <c r="M32" s="25">
        <f t="shared" si="29"/>
        <v>1008.47</v>
      </c>
      <c r="N32" s="25">
        <f t="shared" si="29"/>
        <v>1008.47</v>
      </c>
    </row>
    <row r="33" spans="1:14" ht="12.75">
      <c r="A33" s="8">
        <v>2031</v>
      </c>
      <c r="B33" s="1" t="s">
        <v>16</v>
      </c>
      <c r="C33" s="25">
        <f aca="true" t="shared" si="30" ref="C33:H33">feeh</f>
        <v>1008.47</v>
      </c>
      <c r="D33" s="25">
        <f t="shared" si="30"/>
        <v>1008.47</v>
      </c>
      <c r="E33" s="25">
        <f t="shared" si="30"/>
        <v>1008.47</v>
      </c>
      <c r="F33" s="25">
        <f t="shared" si="30"/>
        <v>1008.47</v>
      </c>
      <c r="G33" s="25">
        <f t="shared" si="30"/>
        <v>1008.47</v>
      </c>
      <c r="H33" s="25">
        <f t="shared" si="30"/>
        <v>1008.47</v>
      </c>
      <c r="I33" s="25">
        <f aca="true" t="shared" si="31" ref="I33:N33">feei</f>
        <v>1028.64</v>
      </c>
      <c r="J33" s="25">
        <f t="shared" si="31"/>
        <v>1028.64</v>
      </c>
      <c r="K33" s="25">
        <f t="shared" si="31"/>
        <v>1028.64</v>
      </c>
      <c r="L33" s="25">
        <f t="shared" si="31"/>
        <v>1028.64</v>
      </c>
      <c r="M33" s="25">
        <f t="shared" si="31"/>
        <v>1028.64</v>
      </c>
      <c r="N33" s="25">
        <f t="shared" si="31"/>
        <v>1028.64</v>
      </c>
    </row>
    <row r="34" spans="1:14" ht="12.75">
      <c r="A34" s="8">
        <v>2032</v>
      </c>
      <c r="B34" s="1" t="s">
        <v>16</v>
      </c>
      <c r="C34" s="25">
        <f aca="true" t="shared" si="32" ref="C34:H34">feei</f>
        <v>1028.64</v>
      </c>
      <c r="D34" s="25">
        <f t="shared" si="32"/>
        <v>1028.64</v>
      </c>
      <c r="E34" s="25">
        <f t="shared" si="32"/>
        <v>1028.64</v>
      </c>
      <c r="F34" s="25">
        <f t="shared" si="32"/>
        <v>1028.64</v>
      </c>
      <c r="G34" s="25">
        <f t="shared" si="32"/>
        <v>1028.64</v>
      </c>
      <c r="H34" s="25">
        <f t="shared" si="32"/>
        <v>1028.64</v>
      </c>
      <c r="I34" s="25">
        <f aca="true" t="shared" si="33" ref="I34:N34">feej</f>
        <v>1049.21</v>
      </c>
      <c r="J34" s="25">
        <f t="shared" si="33"/>
        <v>1049.21</v>
      </c>
      <c r="K34" s="25">
        <f t="shared" si="33"/>
        <v>1049.21</v>
      </c>
      <c r="L34" s="25">
        <f t="shared" si="33"/>
        <v>1049.21</v>
      </c>
      <c r="M34" s="25">
        <f t="shared" si="33"/>
        <v>1049.21</v>
      </c>
      <c r="N34" s="25">
        <f t="shared" si="33"/>
        <v>1049.21</v>
      </c>
    </row>
    <row r="36" spans="1:2" ht="12.75">
      <c r="A36" s="7" t="s">
        <v>17</v>
      </c>
      <c r="B36" s="9"/>
    </row>
    <row r="37" spans="1:14" ht="12.75">
      <c r="A37" s="2" t="s">
        <v>28</v>
      </c>
      <c r="B37" s="8"/>
      <c r="D37" s="3">
        <v>69647</v>
      </c>
      <c r="E37" s="17" t="s">
        <v>29</v>
      </c>
      <c r="M37" s="20" t="s">
        <v>34</v>
      </c>
      <c r="N37" s="13">
        <v>45349</v>
      </c>
    </row>
    <row r="38" spans="1:14" ht="12.75">
      <c r="A38" s="2"/>
      <c r="B38" s="8"/>
      <c r="D38" s="3"/>
      <c r="E38" s="17"/>
      <c r="N38" s="13"/>
    </row>
    <row r="39" spans="3:4" ht="12.75">
      <c r="C39" s="2" t="s">
        <v>33</v>
      </c>
      <c r="D39" s="2" t="s">
        <v>27</v>
      </c>
    </row>
    <row r="40" spans="1:4" ht="12.75">
      <c r="A40" s="3" t="s">
        <v>32</v>
      </c>
      <c r="B40" s="15">
        <v>1.02</v>
      </c>
      <c r="C40" s="2" t="s">
        <v>18</v>
      </c>
      <c r="D40" s="26">
        <v>910</v>
      </c>
    </row>
    <row r="41" spans="1:8" ht="12.75">
      <c r="A41" s="15"/>
      <c r="B41" s="16"/>
      <c r="C41" s="2" t="s">
        <v>19</v>
      </c>
      <c r="D41" s="26">
        <v>910</v>
      </c>
      <c r="H41" s="14"/>
    </row>
    <row r="42" spans="3:4" ht="12.75">
      <c r="C42" s="2" t="s">
        <v>20</v>
      </c>
      <c r="D42" s="26">
        <v>931.67</v>
      </c>
    </row>
    <row r="43" spans="3:4" ht="12.75">
      <c r="C43" s="2" t="s">
        <v>21</v>
      </c>
      <c r="D43" s="26">
        <v>931.67</v>
      </c>
    </row>
    <row r="44" spans="3:4" ht="12.75">
      <c r="C44" s="2" t="s">
        <v>22</v>
      </c>
      <c r="D44" s="26">
        <v>931.67</v>
      </c>
    </row>
    <row r="45" spans="3:4" ht="12.75">
      <c r="C45" s="2" t="s">
        <v>23</v>
      </c>
      <c r="D45" s="26">
        <v>931.67</v>
      </c>
    </row>
    <row r="46" spans="3:4" ht="12.75">
      <c r="C46" s="2" t="s">
        <v>24</v>
      </c>
      <c r="D46" s="26">
        <f aca="true" t="shared" si="34" ref="D46:D51">ROUND(D45*fee_increase,2)</f>
        <v>950.3</v>
      </c>
    </row>
    <row r="47" spans="3:4" ht="12.75">
      <c r="C47" s="2" t="s">
        <v>25</v>
      </c>
      <c r="D47" s="26">
        <f t="shared" si="34"/>
        <v>969.31</v>
      </c>
    </row>
    <row r="48" spans="3:4" ht="12.75">
      <c r="C48" s="2" t="s">
        <v>26</v>
      </c>
      <c r="D48" s="26">
        <f t="shared" si="34"/>
        <v>988.7</v>
      </c>
    </row>
    <row r="49" spans="3:4" ht="12.75">
      <c r="C49" s="2" t="s">
        <v>30</v>
      </c>
      <c r="D49" s="26">
        <f t="shared" si="34"/>
        <v>1008.47</v>
      </c>
    </row>
    <row r="50" spans="3:4" ht="12.75">
      <c r="C50" s="2" t="s">
        <v>35</v>
      </c>
      <c r="D50" s="26">
        <f t="shared" si="34"/>
        <v>1028.64</v>
      </c>
    </row>
    <row r="51" spans="3:4" ht="12.75">
      <c r="C51" s="2" t="s">
        <v>36</v>
      </c>
      <c r="D51" s="26">
        <f t="shared" si="34"/>
        <v>1049.21</v>
      </c>
    </row>
  </sheetData>
  <sheetProtection/>
  <mergeCells count="2">
    <mergeCell ref="C1:N1"/>
    <mergeCell ref="A2:N2"/>
  </mergeCells>
  <hyperlinks>
    <hyperlink ref="E37" r:id="rId1" display="ahamaker@purdue.edu"/>
  </hyperlinks>
  <printOptions gridLines="1"/>
  <pageMargins left="0.5" right="0.5" top="0.75" bottom="0.5" header="0.5" footer="0.5"/>
  <pageSetup horizontalDpi="600" verticalDpi="600" orientation="landscape" r:id="rId2"/>
  <headerFooter alignWithMargins="0">
    <oddHeader>&amp;RChart good for ~1 year before being replaced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="120" zoomScaleNormal="120" workbookViewId="0" topLeftCell="A1">
      <selection activeCell="A24" sqref="A24:A34"/>
    </sheetView>
  </sheetViews>
  <sheetFormatPr defaultColWidth="9.140625" defaultRowHeight="12.75"/>
  <cols>
    <col min="1" max="1" width="10.57421875" style="8" customWidth="1"/>
    <col min="2" max="2" width="7.00390625" style="2" customWidth="1"/>
    <col min="3" max="14" width="8.7109375" style="2" customWidth="1"/>
  </cols>
  <sheetData>
    <row r="1" spans="3:14" ht="15">
      <c r="C1" s="28" t="s">
        <v>38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customHeight="1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3:14" ht="12.7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19"/>
      <c r="B4" s="12" t="s">
        <v>31</v>
      </c>
      <c r="C4" s="21"/>
      <c r="D4" s="21"/>
      <c r="E4" s="21"/>
      <c r="F4" s="18"/>
      <c r="G4" s="18"/>
      <c r="H4" s="18"/>
      <c r="I4" s="18"/>
      <c r="J4" s="18"/>
      <c r="K4" s="18"/>
      <c r="L4" s="18"/>
      <c r="M4" s="18"/>
      <c r="N4" s="18"/>
    </row>
    <row r="6" spans="1:14" ht="12.75">
      <c r="A6" s="8">
        <v>2022</v>
      </c>
      <c r="B6" s="1" t="s">
        <v>0</v>
      </c>
      <c r="C6" s="10">
        <f>SUM(C24:N24)</f>
        <v>8399.970000000001</v>
      </c>
      <c r="D6" s="10">
        <f aca="true" t="shared" si="0" ref="D6:D15">SUM(D24:N24)+SUM(C25:C25)</f>
        <v>8399.970000000001</v>
      </c>
      <c r="E6" s="10">
        <f aca="true" t="shared" si="1" ref="E6:E15">SUM(E24:N24)+SUM(C25:D25)</f>
        <v>8399.970000000001</v>
      </c>
      <c r="F6" s="10">
        <f aca="true" t="shared" si="2" ref="F6:F15">SUM(F24:N24)+SUM(C25:E25)</f>
        <v>8399.970000000001</v>
      </c>
      <c r="G6" s="10">
        <f aca="true" t="shared" si="3" ref="G6:G15">SUM(G24:N24)+SUM(C25:F25)</f>
        <v>8399.970000000001</v>
      </c>
      <c r="H6" s="10">
        <f aca="true" t="shared" si="4" ref="H6:H15">SUM(H24:N24)+SUM(C25:G25)</f>
        <v>8399.970000000001</v>
      </c>
      <c r="I6" s="27">
        <f aca="true" t="shared" si="5" ref="I6:I15">SUM(I24:N24)+SUM(C25:H25)</f>
        <v>8399.970000000001</v>
      </c>
      <c r="J6" s="10">
        <f aca="true" t="shared" si="6" ref="J6:J15">SUM(J24:N24)+SUM(C25:I25)</f>
        <v>8399.970000000001</v>
      </c>
      <c r="K6" s="10">
        <f aca="true" t="shared" si="7" ref="K6:K15">SUM(K24:N24)+SUM(C25:J25)</f>
        <v>8411.085000000001</v>
      </c>
      <c r="L6" s="10">
        <f aca="true" t="shared" si="8" ref="L6:L15">SUM(L24:N24)+SUM(C25:K25)</f>
        <v>8433.315</v>
      </c>
      <c r="M6" s="10">
        <f aca="true" t="shared" si="9" ref="M6:M15">SUM(M24:N24)+SUM(C25:L25)</f>
        <v>8455.545</v>
      </c>
      <c r="N6" s="10">
        <f aca="true" t="shared" si="10" ref="N6:N15">SUM(N24:N24)+SUM(C25:M25)</f>
        <v>8477.775</v>
      </c>
    </row>
    <row r="7" spans="1:14" ht="12.75">
      <c r="A7" s="8">
        <v>2023</v>
      </c>
      <c r="B7" s="1" t="s">
        <v>0</v>
      </c>
      <c r="C7" s="10">
        <f aca="true" t="shared" si="11" ref="C7:C16">SUM(C25:N25)</f>
        <v>8500.005</v>
      </c>
      <c r="D7" s="10">
        <f t="shared" si="0"/>
        <v>8522.234999999999</v>
      </c>
      <c r="E7" s="10">
        <f t="shared" si="1"/>
        <v>8544.465</v>
      </c>
      <c r="F7" s="10">
        <f t="shared" si="2"/>
        <v>8566.695</v>
      </c>
      <c r="G7" s="10">
        <f t="shared" si="3"/>
        <v>8588.925</v>
      </c>
      <c r="H7" s="10">
        <f t="shared" si="4"/>
        <v>8600.039999999999</v>
      </c>
      <c r="I7" s="10">
        <f t="shared" si="5"/>
        <v>8600.039999999999</v>
      </c>
      <c r="J7" s="10">
        <f t="shared" si="6"/>
        <v>8600.039999999999</v>
      </c>
      <c r="K7" s="10">
        <f t="shared" si="7"/>
        <v>8600.039999999999</v>
      </c>
      <c r="L7" s="10">
        <f t="shared" si="8"/>
        <v>8600.039999999999</v>
      </c>
      <c r="M7" s="10">
        <f t="shared" si="9"/>
        <v>8600.039999999997</v>
      </c>
      <c r="N7" s="10">
        <f t="shared" si="10"/>
        <v>8600.039999999997</v>
      </c>
    </row>
    <row r="8" spans="1:14" ht="12.75">
      <c r="A8" s="8">
        <v>2024</v>
      </c>
      <c r="B8" s="1" t="s">
        <v>0</v>
      </c>
      <c r="C8" s="10">
        <f t="shared" si="11"/>
        <v>8600.039999999997</v>
      </c>
      <c r="D8" s="10">
        <f t="shared" si="0"/>
        <v>8600.039999999997</v>
      </c>
      <c r="E8" s="10">
        <f t="shared" si="1"/>
        <v>8600.039999999997</v>
      </c>
      <c r="F8" s="10">
        <f t="shared" si="2"/>
        <v>8600.039999999999</v>
      </c>
      <c r="G8" s="10">
        <f t="shared" si="3"/>
        <v>8600.039999999999</v>
      </c>
      <c r="H8" s="10">
        <f t="shared" si="4"/>
        <v>8600.039999999999</v>
      </c>
      <c r="I8" s="10">
        <f t="shared" si="5"/>
        <v>8600.039999999999</v>
      </c>
      <c r="J8" s="10">
        <f t="shared" si="6"/>
        <v>8600.039999999999</v>
      </c>
      <c r="K8" s="10">
        <f t="shared" si="7"/>
        <v>8600.039999999999</v>
      </c>
      <c r="L8" s="10">
        <f t="shared" si="8"/>
        <v>8600.039999999999</v>
      </c>
      <c r="M8" s="10">
        <f t="shared" si="9"/>
        <v>8600.039999999997</v>
      </c>
      <c r="N8" s="10">
        <f t="shared" si="10"/>
        <v>8600.039999999997</v>
      </c>
    </row>
    <row r="9" spans="1:14" ht="12.75">
      <c r="A9" s="8">
        <v>2025</v>
      </c>
      <c r="B9" s="1" t="s">
        <v>0</v>
      </c>
      <c r="C9" s="10">
        <f t="shared" si="11"/>
        <v>8600.039999999997</v>
      </c>
      <c r="D9" s="10">
        <f t="shared" si="0"/>
        <v>8600.039999999997</v>
      </c>
      <c r="E9" s="10">
        <f t="shared" si="1"/>
        <v>8600.039999999997</v>
      </c>
      <c r="F9" s="10">
        <f t="shared" si="2"/>
        <v>8600.039999999999</v>
      </c>
      <c r="G9" s="10">
        <f t="shared" si="3"/>
        <v>8600.039999999999</v>
      </c>
      <c r="H9" s="10">
        <f t="shared" si="4"/>
        <v>8600.039999999999</v>
      </c>
      <c r="I9" s="27">
        <f t="shared" si="5"/>
        <v>8600.039999999999</v>
      </c>
      <c r="J9" s="10">
        <f t="shared" si="6"/>
        <v>8600.039999999999</v>
      </c>
      <c r="K9" s="10">
        <f t="shared" si="7"/>
        <v>8600.039999999999</v>
      </c>
      <c r="L9" s="10">
        <f t="shared" si="8"/>
        <v>8600.039999999999</v>
      </c>
      <c r="M9" s="10">
        <f t="shared" si="9"/>
        <v>8600.039999999997</v>
      </c>
      <c r="N9" s="10">
        <f t="shared" si="10"/>
        <v>8600.039999999997</v>
      </c>
    </row>
    <row r="10" spans="1:18" ht="12.75">
      <c r="A10" s="8">
        <v>2026</v>
      </c>
      <c r="B10" s="1" t="s">
        <v>0</v>
      </c>
      <c r="C10" s="10">
        <f t="shared" si="11"/>
        <v>8600.039999999997</v>
      </c>
      <c r="D10" s="10">
        <f t="shared" si="0"/>
        <v>8600.039999999997</v>
      </c>
      <c r="E10" s="10">
        <f t="shared" si="1"/>
        <v>8600.039999999997</v>
      </c>
      <c r="F10" s="10">
        <f t="shared" si="2"/>
        <v>8600.039999999999</v>
      </c>
      <c r="G10" s="10">
        <f t="shared" si="3"/>
        <v>8600.039999999999</v>
      </c>
      <c r="H10" s="10">
        <f t="shared" si="4"/>
        <v>8600.039999999999</v>
      </c>
      <c r="I10" s="27">
        <f t="shared" si="5"/>
        <v>8600.039999999999</v>
      </c>
      <c r="J10" s="10">
        <f t="shared" si="6"/>
        <v>8600.039999999999</v>
      </c>
      <c r="K10" s="10">
        <f t="shared" si="7"/>
        <v>8609.595</v>
      </c>
      <c r="L10" s="10">
        <f t="shared" si="8"/>
        <v>8628.705</v>
      </c>
      <c r="M10" s="10">
        <f t="shared" si="9"/>
        <v>8647.814999999999</v>
      </c>
      <c r="N10" s="10">
        <f t="shared" si="10"/>
        <v>8666.925</v>
      </c>
      <c r="R10" t="s">
        <v>37</v>
      </c>
    </row>
    <row r="11" spans="1:14" ht="12.75">
      <c r="A11" s="8">
        <v>2027</v>
      </c>
      <c r="B11" s="1" t="s">
        <v>0</v>
      </c>
      <c r="C11" s="10">
        <f>SUM(C29:N29)</f>
        <v>8686.035</v>
      </c>
      <c r="D11" s="10">
        <f t="shared" si="0"/>
        <v>8705.145</v>
      </c>
      <c r="E11" s="10">
        <f t="shared" si="1"/>
        <v>8724.255</v>
      </c>
      <c r="F11" s="10">
        <f t="shared" si="2"/>
        <v>8743.365</v>
      </c>
      <c r="G11" s="10">
        <f t="shared" si="3"/>
        <v>8762.475</v>
      </c>
      <c r="H11" s="10">
        <f t="shared" si="4"/>
        <v>8772.029999999999</v>
      </c>
      <c r="I11" s="22">
        <f t="shared" si="5"/>
        <v>8772.029999999999</v>
      </c>
      <c r="J11" s="10">
        <f t="shared" si="6"/>
        <v>8772.029999999999</v>
      </c>
      <c r="K11" s="10">
        <f t="shared" si="7"/>
        <v>8781.775</v>
      </c>
      <c r="L11" s="10">
        <f t="shared" si="8"/>
        <v>8801.265</v>
      </c>
      <c r="M11" s="10">
        <f t="shared" si="9"/>
        <v>8820.755</v>
      </c>
      <c r="N11" s="10">
        <f t="shared" si="10"/>
        <v>8840.244999999999</v>
      </c>
    </row>
    <row r="12" spans="1:14" ht="12.75">
      <c r="A12" s="8">
        <v>2028</v>
      </c>
      <c r="B12" s="1" t="s">
        <v>0</v>
      </c>
      <c r="C12" s="10">
        <f t="shared" si="11"/>
        <v>8859.734999999999</v>
      </c>
      <c r="D12" s="10">
        <f t="shared" si="0"/>
        <v>8879.225</v>
      </c>
      <c r="E12" s="10">
        <f t="shared" si="1"/>
        <v>8898.715</v>
      </c>
      <c r="F12" s="10">
        <f t="shared" si="2"/>
        <v>8918.205</v>
      </c>
      <c r="G12" s="10">
        <f t="shared" si="3"/>
        <v>8937.695</v>
      </c>
      <c r="H12" s="10">
        <f t="shared" si="4"/>
        <v>8947.44</v>
      </c>
      <c r="I12" s="10">
        <f>SUM(I30:N30)+SUM(C31:H31)</f>
        <v>8947.44</v>
      </c>
      <c r="J12" s="10">
        <f t="shared" si="6"/>
        <v>8947.44</v>
      </c>
      <c r="K12" s="10">
        <f t="shared" si="7"/>
        <v>8957.38</v>
      </c>
      <c r="L12" s="10">
        <f t="shared" si="8"/>
        <v>8977.26</v>
      </c>
      <c r="M12" s="10">
        <f t="shared" si="9"/>
        <v>8997.14</v>
      </c>
      <c r="N12" s="10">
        <f t="shared" si="10"/>
        <v>9017.02</v>
      </c>
    </row>
    <row r="13" spans="1:14" ht="12.75">
      <c r="A13" s="8">
        <v>2029</v>
      </c>
      <c r="B13" s="1" t="s">
        <v>0</v>
      </c>
      <c r="C13" s="10">
        <f t="shared" si="11"/>
        <v>9036.9</v>
      </c>
      <c r="D13" s="10">
        <f t="shared" si="0"/>
        <v>9056.779999999999</v>
      </c>
      <c r="E13" s="10">
        <f t="shared" si="1"/>
        <v>9076.66</v>
      </c>
      <c r="F13" s="10">
        <f t="shared" si="2"/>
        <v>9096.54</v>
      </c>
      <c r="G13" s="10">
        <f t="shared" si="3"/>
        <v>9116.42</v>
      </c>
      <c r="H13" s="10">
        <f t="shared" si="4"/>
        <v>9126.36</v>
      </c>
      <c r="I13" s="10">
        <f t="shared" si="5"/>
        <v>9126.36</v>
      </c>
      <c r="J13" s="10">
        <f t="shared" si="6"/>
        <v>9126.36</v>
      </c>
      <c r="K13" s="10">
        <f t="shared" si="7"/>
        <v>9136.5</v>
      </c>
      <c r="L13" s="10">
        <f t="shared" si="8"/>
        <v>9156.779999999999</v>
      </c>
      <c r="M13" s="10">
        <f t="shared" si="9"/>
        <v>9177.06</v>
      </c>
      <c r="N13" s="10">
        <f t="shared" si="10"/>
        <v>9197.34</v>
      </c>
    </row>
    <row r="14" spans="1:14" ht="12.75">
      <c r="A14" s="8">
        <v>2030</v>
      </c>
      <c r="B14" s="1" t="s">
        <v>0</v>
      </c>
      <c r="C14" s="10">
        <f t="shared" si="11"/>
        <v>9217.619999999999</v>
      </c>
      <c r="D14" s="10">
        <f t="shared" si="0"/>
        <v>9237.9</v>
      </c>
      <c r="E14" s="10">
        <f t="shared" si="1"/>
        <v>9258.179999999998</v>
      </c>
      <c r="F14" s="10">
        <f t="shared" si="2"/>
        <v>9278.46</v>
      </c>
      <c r="G14" s="10">
        <f t="shared" si="3"/>
        <v>9298.739999999998</v>
      </c>
      <c r="H14" s="10">
        <f t="shared" si="4"/>
        <v>9308.88</v>
      </c>
      <c r="I14" s="10">
        <f t="shared" si="5"/>
        <v>9308.88</v>
      </c>
      <c r="J14" s="10">
        <f t="shared" si="6"/>
        <v>9308.88</v>
      </c>
      <c r="K14" s="10">
        <f t="shared" si="7"/>
        <v>9319.224999999999</v>
      </c>
      <c r="L14" s="10">
        <f t="shared" si="8"/>
        <v>9339.915</v>
      </c>
      <c r="M14" s="10">
        <f t="shared" si="9"/>
        <v>9360.605</v>
      </c>
      <c r="N14" s="10">
        <f t="shared" si="10"/>
        <v>9381.295</v>
      </c>
    </row>
    <row r="15" spans="1:14" ht="12.75">
      <c r="A15" s="8">
        <v>2031</v>
      </c>
      <c r="B15" s="1" t="s">
        <v>0</v>
      </c>
      <c r="C15" s="10">
        <f t="shared" si="11"/>
        <v>9401.985</v>
      </c>
      <c r="D15" s="10">
        <f t="shared" si="0"/>
        <v>9422.675000000001</v>
      </c>
      <c r="E15" s="10">
        <f t="shared" si="1"/>
        <v>9443.365</v>
      </c>
      <c r="F15" s="10">
        <f t="shared" si="2"/>
        <v>9464.055</v>
      </c>
      <c r="G15" s="10">
        <f t="shared" si="3"/>
        <v>9484.745</v>
      </c>
      <c r="H15" s="10">
        <f t="shared" si="4"/>
        <v>9495.09</v>
      </c>
      <c r="I15" s="10">
        <f t="shared" si="5"/>
        <v>9495.09</v>
      </c>
      <c r="J15" s="10">
        <f t="shared" si="6"/>
        <v>9495.09</v>
      </c>
      <c r="K15" s="10">
        <f t="shared" si="7"/>
        <v>9505.64</v>
      </c>
      <c r="L15" s="10">
        <f t="shared" si="8"/>
        <v>9526.74</v>
      </c>
      <c r="M15" s="10">
        <f t="shared" si="9"/>
        <v>9547.84</v>
      </c>
      <c r="N15" s="10">
        <f t="shared" si="10"/>
        <v>9568.94</v>
      </c>
    </row>
    <row r="16" spans="1:14" ht="12.75">
      <c r="A16" s="8">
        <v>2032</v>
      </c>
      <c r="B16" s="1" t="s">
        <v>0</v>
      </c>
      <c r="C16" s="10">
        <f t="shared" si="11"/>
        <v>9590.04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2.75"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2.75">
      <c r="B18" s="1"/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  <c r="I18" s="5" t="s">
        <v>1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</row>
    <row r="19" spans="2:14" ht="6" customHeight="1"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2.75">
      <c r="B20" s="1"/>
      <c r="C20" s="6" t="s">
        <v>2</v>
      </c>
      <c r="D20" s="6" t="s">
        <v>2</v>
      </c>
      <c r="E20" s="6" t="s">
        <v>2</v>
      </c>
      <c r="F20" s="6" t="s">
        <v>2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  <c r="M20" s="6" t="s">
        <v>2</v>
      </c>
      <c r="N20" s="6" t="s">
        <v>2</v>
      </c>
    </row>
    <row r="21" spans="2:14" ht="12.75">
      <c r="B21" s="1"/>
      <c r="C21" s="11" t="s">
        <v>3</v>
      </c>
      <c r="D21" s="11" t="s">
        <v>4</v>
      </c>
      <c r="E21" s="11" t="s">
        <v>5</v>
      </c>
      <c r="F21" s="11" t="s">
        <v>6</v>
      </c>
      <c r="G21" s="11" t="s">
        <v>7</v>
      </c>
      <c r="H21" s="11" t="s">
        <v>8</v>
      </c>
      <c r="I21" s="11" t="s">
        <v>9</v>
      </c>
      <c r="J21" s="11" t="s">
        <v>10</v>
      </c>
      <c r="K21" s="11" t="s">
        <v>11</v>
      </c>
      <c r="L21" s="11" t="s">
        <v>12</v>
      </c>
      <c r="M21" s="11" t="s">
        <v>13</v>
      </c>
      <c r="N21" s="11" t="s">
        <v>14</v>
      </c>
    </row>
    <row r="22" spans="2:14" ht="6" customHeight="1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2.75">
      <c r="B23" s="1"/>
      <c r="C23" s="4" t="s">
        <v>15</v>
      </c>
      <c r="D23" s="4" t="s">
        <v>15</v>
      </c>
      <c r="E23" s="4" t="s">
        <v>15</v>
      </c>
      <c r="F23" s="4" t="s">
        <v>15</v>
      </c>
      <c r="G23" s="4" t="s">
        <v>15</v>
      </c>
      <c r="H23" s="4" t="s">
        <v>15</v>
      </c>
      <c r="I23" s="4" t="s">
        <v>15</v>
      </c>
      <c r="J23" s="4" t="s">
        <v>15</v>
      </c>
      <c r="K23" s="4" t="s">
        <v>15</v>
      </c>
      <c r="L23" s="4" t="s">
        <v>15</v>
      </c>
      <c r="M23" s="4" t="s">
        <v>15</v>
      </c>
      <c r="N23" s="4" t="s">
        <v>15</v>
      </c>
    </row>
    <row r="24" spans="1:14" ht="12.75">
      <c r="A24" s="8">
        <v>2022</v>
      </c>
      <c r="B24" s="1" t="s">
        <v>16</v>
      </c>
      <c r="C24" s="23">
        <f>fee_current</f>
        <v>933.33</v>
      </c>
      <c r="D24" s="23">
        <f>fee_current</f>
        <v>933.33</v>
      </c>
      <c r="E24" s="23">
        <f>fee_current</f>
        <v>933.33</v>
      </c>
      <c r="F24" s="23">
        <f>fee_current</f>
        <v>933.33</v>
      </c>
      <c r="G24" s="23">
        <f>fee_current/2</f>
        <v>466.665</v>
      </c>
      <c r="H24" s="23">
        <v>0</v>
      </c>
      <c r="I24" s="23">
        <v>0</v>
      </c>
      <c r="J24" s="23">
        <f>fee_new/2</f>
        <v>466.665</v>
      </c>
      <c r="K24" s="23">
        <f>fee_new</f>
        <v>933.33</v>
      </c>
      <c r="L24" s="23">
        <f>fee_new</f>
        <v>933.33</v>
      </c>
      <c r="M24" s="23">
        <f>fee_new</f>
        <v>933.33</v>
      </c>
      <c r="N24" s="23">
        <f>fee_new</f>
        <v>933.33</v>
      </c>
    </row>
    <row r="25" spans="1:14" ht="12.75">
      <c r="A25" s="8">
        <v>2023</v>
      </c>
      <c r="B25" s="1" t="s">
        <v>16</v>
      </c>
      <c r="C25" s="25">
        <f>fee_new</f>
        <v>933.33</v>
      </c>
      <c r="D25" s="25">
        <f>fee_new</f>
        <v>933.33</v>
      </c>
      <c r="E25" s="25">
        <f>fee_new</f>
        <v>933.33</v>
      </c>
      <c r="F25" s="25">
        <f>fee_new</f>
        <v>933.33</v>
      </c>
      <c r="G25" s="25">
        <f>fee_new/2</f>
        <v>466.665</v>
      </c>
      <c r="H25" s="25">
        <v>0</v>
      </c>
      <c r="I25" s="25">
        <v>0</v>
      </c>
      <c r="J25" s="25">
        <f>feea/2</f>
        <v>477.78</v>
      </c>
      <c r="K25" s="25">
        <f>feea</f>
        <v>955.56</v>
      </c>
      <c r="L25" s="25">
        <f>feea</f>
        <v>955.56</v>
      </c>
      <c r="M25" s="25">
        <f>feea</f>
        <v>955.56</v>
      </c>
      <c r="N25" s="25">
        <f>feea</f>
        <v>955.56</v>
      </c>
    </row>
    <row r="26" spans="1:14" ht="12.75">
      <c r="A26" s="8">
        <v>2024</v>
      </c>
      <c r="B26" s="1" t="s">
        <v>16</v>
      </c>
      <c r="C26" s="25">
        <f>feea</f>
        <v>955.56</v>
      </c>
      <c r="D26" s="25">
        <f>feea</f>
        <v>955.56</v>
      </c>
      <c r="E26" s="25">
        <f>feea</f>
        <v>955.56</v>
      </c>
      <c r="F26" s="25">
        <f>feea</f>
        <v>955.56</v>
      </c>
      <c r="G26" s="25">
        <f>feea/2</f>
        <v>477.78</v>
      </c>
      <c r="H26" s="25">
        <v>0</v>
      </c>
      <c r="I26" s="23">
        <v>0</v>
      </c>
      <c r="J26" s="25">
        <f>feeb/2</f>
        <v>477.78</v>
      </c>
      <c r="K26" s="25">
        <f>feeb</f>
        <v>955.56</v>
      </c>
      <c r="L26" s="25">
        <f>feeb</f>
        <v>955.56</v>
      </c>
      <c r="M26" s="25">
        <f>feeb</f>
        <v>955.56</v>
      </c>
      <c r="N26" s="25">
        <f>feeb</f>
        <v>955.56</v>
      </c>
    </row>
    <row r="27" spans="1:14" ht="12.75">
      <c r="A27" s="8">
        <v>2025</v>
      </c>
      <c r="B27" s="1" t="s">
        <v>16</v>
      </c>
      <c r="C27" s="25">
        <f>feeb</f>
        <v>955.56</v>
      </c>
      <c r="D27" s="25">
        <f>feeb</f>
        <v>955.56</v>
      </c>
      <c r="E27" s="25">
        <f>feeb</f>
        <v>955.56</v>
      </c>
      <c r="F27" s="25">
        <f>feeb</f>
        <v>955.56</v>
      </c>
      <c r="G27" s="25">
        <f>feeb/2</f>
        <v>477.78</v>
      </c>
      <c r="H27" s="25">
        <v>0</v>
      </c>
      <c r="I27" s="23">
        <v>0</v>
      </c>
      <c r="J27" s="23">
        <f>feec/2</f>
        <v>477.78</v>
      </c>
      <c r="K27" s="23">
        <f>feec</f>
        <v>955.56</v>
      </c>
      <c r="L27" s="23">
        <f>feec</f>
        <v>955.56</v>
      </c>
      <c r="M27" s="23">
        <f>feec</f>
        <v>955.56</v>
      </c>
      <c r="N27" s="23">
        <f>feec</f>
        <v>955.56</v>
      </c>
    </row>
    <row r="28" spans="1:14" ht="12.75">
      <c r="A28" s="8">
        <v>2026</v>
      </c>
      <c r="B28" s="1" t="s">
        <v>16</v>
      </c>
      <c r="C28" s="25">
        <f>feec</f>
        <v>955.56</v>
      </c>
      <c r="D28" s="25">
        <f>feec</f>
        <v>955.56</v>
      </c>
      <c r="E28" s="25">
        <f>feec</f>
        <v>955.56</v>
      </c>
      <c r="F28" s="25">
        <f>feec</f>
        <v>955.56</v>
      </c>
      <c r="G28" s="25">
        <f>feec/2</f>
        <v>477.78</v>
      </c>
      <c r="H28" s="25">
        <v>0</v>
      </c>
      <c r="I28" s="23">
        <v>0</v>
      </c>
      <c r="J28" s="23">
        <f>feed/2</f>
        <v>477.78</v>
      </c>
      <c r="K28" s="23">
        <f>feed</f>
        <v>955.56</v>
      </c>
      <c r="L28" s="23">
        <f>feed</f>
        <v>955.56</v>
      </c>
      <c r="M28" s="23">
        <f>feed</f>
        <v>955.56</v>
      </c>
      <c r="N28" s="23">
        <f>feed</f>
        <v>955.56</v>
      </c>
    </row>
    <row r="29" spans="1:14" ht="12.75">
      <c r="A29" s="8">
        <v>2027</v>
      </c>
      <c r="B29" s="1" t="s">
        <v>16</v>
      </c>
      <c r="C29" s="25">
        <f>feed</f>
        <v>955.56</v>
      </c>
      <c r="D29" s="25">
        <f>feed</f>
        <v>955.56</v>
      </c>
      <c r="E29" s="25">
        <f>feed</f>
        <v>955.56</v>
      </c>
      <c r="F29" s="25">
        <f>feed</f>
        <v>955.56</v>
      </c>
      <c r="G29" s="25">
        <f>feed/2</f>
        <v>477.78</v>
      </c>
      <c r="H29" s="25">
        <v>0</v>
      </c>
      <c r="I29" s="24">
        <v>0</v>
      </c>
      <c r="J29" s="25">
        <f>feee/2</f>
        <v>487.335</v>
      </c>
      <c r="K29" s="25">
        <f>feee</f>
        <v>974.67</v>
      </c>
      <c r="L29" s="25">
        <f>feee</f>
        <v>974.67</v>
      </c>
      <c r="M29" s="25">
        <f>feee</f>
        <v>974.67</v>
      </c>
      <c r="N29" s="25">
        <f>feee</f>
        <v>974.67</v>
      </c>
    </row>
    <row r="30" spans="1:14" ht="12.75">
      <c r="A30" s="8">
        <v>2028</v>
      </c>
      <c r="B30" s="1" t="s">
        <v>16</v>
      </c>
      <c r="C30" s="25">
        <f>feee</f>
        <v>974.67</v>
      </c>
      <c r="D30" s="25">
        <f>feee</f>
        <v>974.67</v>
      </c>
      <c r="E30" s="25">
        <f>feee</f>
        <v>974.67</v>
      </c>
      <c r="F30" s="25">
        <f>feee</f>
        <v>974.67</v>
      </c>
      <c r="G30" s="25">
        <f>feee/2</f>
        <v>487.335</v>
      </c>
      <c r="H30" s="25">
        <v>0</v>
      </c>
      <c r="I30" s="25">
        <v>0</v>
      </c>
      <c r="J30" s="25">
        <f>feef/2</f>
        <v>497.08</v>
      </c>
      <c r="K30" s="25">
        <f>feef</f>
        <v>994.16</v>
      </c>
      <c r="L30" s="25">
        <f>feef</f>
        <v>994.16</v>
      </c>
      <c r="M30" s="25">
        <f>feef</f>
        <v>994.16</v>
      </c>
      <c r="N30" s="25">
        <f>feef</f>
        <v>994.16</v>
      </c>
    </row>
    <row r="31" spans="1:14" ht="12.75">
      <c r="A31" s="8">
        <v>2029</v>
      </c>
      <c r="B31" s="1" t="s">
        <v>16</v>
      </c>
      <c r="C31" s="25">
        <f>feef</f>
        <v>994.16</v>
      </c>
      <c r="D31" s="25">
        <f>feef</f>
        <v>994.16</v>
      </c>
      <c r="E31" s="25">
        <f>feef</f>
        <v>994.16</v>
      </c>
      <c r="F31" s="25">
        <f>feef</f>
        <v>994.16</v>
      </c>
      <c r="G31" s="25">
        <f>feef/2</f>
        <v>497.08</v>
      </c>
      <c r="H31" s="25">
        <v>0</v>
      </c>
      <c r="I31" s="25">
        <v>0</v>
      </c>
      <c r="J31" s="25">
        <f>feeg/2</f>
        <v>507.02</v>
      </c>
      <c r="K31" s="25">
        <f>feeg</f>
        <v>1014.04</v>
      </c>
      <c r="L31" s="25">
        <f>feeg</f>
        <v>1014.04</v>
      </c>
      <c r="M31" s="25">
        <f>feeg</f>
        <v>1014.04</v>
      </c>
      <c r="N31" s="25">
        <f>feeg</f>
        <v>1014.04</v>
      </c>
    </row>
    <row r="32" spans="1:14" ht="12.75">
      <c r="A32" s="8">
        <v>2030</v>
      </c>
      <c r="B32" s="1" t="s">
        <v>16</v>
      </c>
      <c r="C32" s="25">
        <f>feeg</f>
        <v>1014.04</v>
      </c>
      <c r="D32" s="25">
        <f>feeg</f>
        <v>1014.04</v>
      </c>
      <c r="E32" s="25">
        <f>feeg</f>
        <v>1014.04</v>
      </c>
      <c r="F32" s="25">
        <f>feeg</f>
        <v>1014.04</v>
      </c>
      <c r="G32" s="25">
        <f>feeg/2</f>
        <v>507.02</v>
      </c>
      <c r="H32" s="25">
        <v>0</v>
      </c>
      <c r="I32" s="25">
        <v>0</v>
      </c>
      <c r="J32" s="25">
        <f>feeh/2</f>
        <v>517.16</v>
      </c>
      <c r="K32" s="25">
        <f>feeh</f>
        <v>1034.32</v>
      </c>
      <c r="L32" s="25">
        <f>feeh</f>
        <v>1034.32</v>
      </c>
      <c r="M32" s="25">
        <f>feeh</f>
        <v>1034.32</v>
      </c>
      <c r="N32" s="25">
        <f>feeh</f>
        <v>1034.32</v>
      </c>
    </row>
    <row r="33" spans="1:14" ht="12.75">
      <c r="A33" s="8">
        <v>2031</v>
      </c>
      <c r="B33" s="1" t="s">
        <v>16</v>
      </c>
      <c r="C33" s="25">
        <f>feeh</f>
        <v>1034.32</v>
      </c>
      <c r="D33" s="25">
        <f>feeh</f>
        <v>1034.32</v>
      </c>
      <c r="E33" s="25">
        <f>feeh</f>
        <v>1034.32</v>
      </c>
      <c r="F33" s="25">
        <f>feeh</f>
        <v>1034.32</v>
      </c>
      <c r="G33" s="25">
        <f>feeh/2</f>
        <v>517.16</v>
      </c>
      <c r="H33" s="25">
        <v>0</v>
      </c>
      <c r="I33" s="25">
        <v>0</v>
      </c>
      <c r="J33" s="25">
        <f>feei/2</f>
        <v>527.505</v>
      </c>
      <c r="K33" s="25">
        <f>feei</f>
        <v>1055.01</v>
      </c>
      <c r="L33" s="25">
        <f>feei</f>
        <v>1055.01</v>
      </c>
      <c r="M33" s="25">
        <f>feei</f>
        <v>1055.01</v>
      </c>
      <c r="N33" s="25">
        <f>feei</f>
        <v>1055.01</v>
      </c>
    </row>
    <row r="34" spans="1:14" ht="12.75">
      <c r="A34" s="8">
        <v>2032</v>
      </c>
      <c r="B34" s="1" t="s">
        <v>16</v>
      </c>
      <c r="C34" s="25">
        <f>feei</f>
        <v>1055.01</v>
      </c>
      <c r="D34" s="25">
        <f>feei</f>
        <v>1055.01</v>
      </c>
      <c r="E34" s="25">
        <f>feei</f>
        <v>1055.01</v>
      </c>
      <c r="F34" s="25">
        <f>feei</f>
        <v>1055.01</v>
      </c>
      <c r="G34" s="25">
        <f>feei/2</f>
        <v>527.505</v>
      </c>
      <c r="H34" s="25">
        <v>0</v>
      </c>
      <c r="I34" s="25">
        <v>0</v>
      </c>
      <c r="J34" s="25">
        <f>feej/2</f>
        <v>538.055</v>
      </c>
      <c r="K34" s="25">
        <f>feej</f>
        <v>1076.11</v>
      </c>
      <c r="L34" s="25">
        <f>feej</f>
        <v>1076.11</v>
      </c>
      <c r="M34" s="25">
        <f>feej</f>
        <v>1076.11</v>
      </c>
      <c r="N34" s="25">
        <f>feej</f>
        <v>1076.11</v>
      </c>
    </row>
    <row r="36" spans="1:2" ht="12.75">
      <c r="A36" s="7" t="s">
        <v>17</v>
      </c>
      <c r="B36" s="9"/>
    </row>
    <row r="37" spans="1:14" ht="12.75">
      <c r="A37" s="2" t="s">
        <v>28</v>
      </c>
      <c r="B37" s="8"/>
      <c r="D37" s="3">
        <v>69647</v>
      </c>
      <c r="E37" s="17" t="s">
        <v>29</v>
      </c>
      <c r="M37" s="20" t="s">
        <v>34</v>
      </c>
      <c r="N37" s="13">
        <v>45349</v>
      </c>
    </row>
    <row r="38" spans="1:14" ht="12.75">
      <c r="A38" s="2"/>
      <c r="B38" s="8"/>
      <c r="D38" s="3"/>
      <c r="E38" s="17"/>
      <c r="N38" s="13"/>
    </row>
    <row r="39" spans="3:4" ht="12.75">
      <c r="C39" s="2" t="s">
        <v>33</v>
      </c>
      <c r="D39" s="2" t="s">
        <v>27</v>
      </c>
    </row>
    <row r="40" spans="1:4" ht="12.75">
      <c r="A40" s="3" t="s">
        <v>32</v>
      </c>
      <c r="B40" s="15">
        <v>1.02</v>
      </c>
      <c r="C40" s="2" t="s">
        <v>18</v>
      </c>
      <c r="D40" s="26">
        <v>933.33</v>
      </c>
    </row>
    <row r="41" spans="1:8" ht="12.75">
      <c r="A41" s="15"/>
      <c r="B41" s="16"/>
      <c r="C41" s="2" t="s">
        <v>19</v>
      </c>
      <c r="D41" s="26">
        <v>933.33</v>
      </c>
      <c r="H41" s="14"/>
    </row>
    <row r="42" spans="3:4" ht="12.75">
      <c r="C42" s="2" t="s">
        <v>20</v>
      </c>
      <c r="D42" s="26">
        <v>955.56</v>
      </c>
    </row>
    <row r="43" spans="3:4" ht="12.75">
      <c r="C43" s="2" t="s">
        <v>21</v>
      </c>
      <c r="D43" s="26">
        <v>955.56</v>
      </c>
    </row>
    <row r="44" spans="3:4" ht="12.75">
      <c r="C44" s="2" t="s">
        <v>22</v>
      </c>
      <c r="D44" s="26">
        <v>955.56</v>
      </c>
    </row>
    <row r="45" spans="3:4" ht="12.75">
      <c r="C45" s="2" t="s">
        <v>23</v>
      </c>
      <c r="D45" s="26">
        <v>955.56</v>
      </c>
    </row>
    <row r="46" spans="3:4" ht="12.75">
      <c r="C46" s="2" t="s">
        <v>24</v>
      </c>
      <c r="D46" s="26">
        <f aca="true" t="shared" si="12" ref="D46:D51">ROUND(D45*fee_increase,2)</f>
        <v>974.67</v>
      </c>
    </row>
    <row r="47" spans="3:4" ht="12.75">
      <c r="C47" s="2" t="s">
        <v>25</v>
      </c>
      <c r="D47" s="26">
        <f t="shared" si="12"/>
        <v>994.16</v>
      </c>
    </row>
    <row r="48" spans="3:4" ht="12.75">
      <c r="C48" s="2" t="s">
        <v>26</v>
      </c>
      <c r="D48" s="26">
        <f t="shared" si="12"/>
        <v>1014.04</v>
      </c>
    </row>
    <row r="49" spans="3:4" ht="12.75">
      <c r="C49" s="2" t="s">
        <v>30</v>
      </c>
      <c r="D49" s="26">
        <f t="shared" si="12"/>
        <v>1034.32</v>
      </c>
    </row>
    <row r="50" spans="1:18" s="2" customFormat="1" ht="12.75">
      <c r="A50" s="8"/>
      <c r="C50" s="2" t="s">
        <v>35</v>
      </c>
      <c r="D50" s="26">
        <f t="shared" si="12"/>
        <v>1055.01</v>
      </c>
      <c r="O50"/>
      <c r="P50"/>
      <c r="Q50"/>
      <c r="R50"/>
    </row>
    <row r="51" spans="1:18" s="2" customFormat="1" ht="12.75">
      <c r="A51" s="8"/>
      <c r="C51" s="2" t="s">
        <v>36</v>
      </c>
      <c r="D51" s="26">
        <f t="shared" si="12"/>
        <v>1076.11</v>
      </c>
      <c r="O51"/>
      <c r="P51"/>
      <c r="Q51"/>
      <c r="R51"/>
    </row>
  </sheetData>
  <sheetProtection/>
  <mergeCells count="2">
    <mergeCell ref="C1:N1"/>
    <mergeCell ref="A2:N2"/>
  </mergeCells>
  <hyperlinks>
    <hyperlink ref="E37" r:id="rId1" display="ahamaker@purdue.edu"/>
  </hyperlinks>
  <printOptions gridLines="1"/>
  <pageMargins left="0.5" right="0.5" top="0.75" bottom="0.5" header="0.5" footer="0.5"/>
  <pageSetup horizontalDpi="600" verticalDpi="600" orientation="landscape" r:id="rId2"/>
  <headerFooter alignWithMargins="0">
    <oddHeader>&amp;RChart good for ~1 year before being replaced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Hamaker, Amanda K</cp:lastModifiedBy>
  <cp:lastPrinted>2018-08-22T12:35:10Z</cp:lastPrinted>
  <dcterms:created xsi:type="dcterms:W3CDTF">2008-05-30T17:27:42Z</dcterms:created>
  <dcterms:modified xsi:type="dcterms:W3CDTF">2024-02-27T15:11:19Z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